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200" windowWidth="14805" windowHeight="6915"/>
  </bookViews>
  <sheets>
    <sheet name="Рекл. тематические каналы НРА " sheetId="1" r:id="rId1"/>
    <sheet name="Тематические каналы НРА" sheetId="7" r:id="rId2"/>
  </sheets>
  <calcPr calcId="145621"/>
</workbook>
</file>

<file path=xl/calcChain.xml><?xml version="1.0" encoding="utf-8"?>
<calcChain xmlns="http://schemas.openxmlformats.org/spreadsheetml/2006/main">
  <c r="M49" i="1" l="1"/>
  <c r="O49" i="1" s="1"/>
  <c r="G49" i="1"/>
  <c r="F49" i="1"/>
  <c r="J49" i="1" s="1"/>
  <c r="L49" i="1" s="1"/>
  <c r="M48" i="1"/>
  <c r="O48" i="1" s="1"/>
  <c r="G48" i="1"/>
  <c r="F48" i="1"/>
  <c r="J48" i="1" s="1"/>
  <c r="L48" i="1" s="1"/>
  <c r="M47" i="1"/>
  <c r="O47" i="1" s="1"/>
  <c r="G47" i="1"/>
  <c r="F47" i="1"/>
  <c r="J47" i="1" s="1"/>
  <c r="L47" i="1" s="1"/>
  <c r="P48" i="1" l="1"/>
  <c r="Q48" i="1" s="1"/>
  <c r="P47" i="1"/>
  <c r="Q47" i="1" s="1"/>
  <c r="P49" i="1"/>
  <c r="Q49" i="1" s="1"/>
  <c r="C11" i="7"/>
  <c r="D11" i="7"/>
  <c r="G11" i="7"/>
  <c r="H11" i="7" s="1"/>
  <c r="C12" i="7"/>
  <c r="D12" i="7"/>
  <c r="G12" i="7" s="1"/>
  <c r="H12" i="7" s="1"/>
  <c r="C13" i="7"/>
  <c r="D13" i="7"/>
  <c r="G13" i="7"/>
  <c r="H13" i="7" s="1"/>
  <c r="D100" i="7"/>
  <c r="G100" i="7" s="1"/>
  <c r="H100" i="7" s="1"/>
  <c r="C100" i="7"/>
  <c r="D99" i="7"/>
  <c r="G99" i="7" s="1"/>
  <c r="H99" i="7" s="1"/>
  <c r="C99" i="7"/>
  <c r="D98" i="7"/>
  <c r="G98" i="7" s="1"/>
  <c r="H98" i="7" s="1"/>
  <c r="C98" i="7"/>
  <c r="D80" i="7"/>
  <c r="G80" i="7" s="1"/>
  <c r="H80" i="7" s="1"/>
  <c r="C80" i="7"/>
  <c r="D79" i="7"/>
  <c r="G79" i="7" s="1"/>
  <c r="H79" i="7" s="1"/>
  <c r="C79" i="7"/>
  <c r="D78" i="7"/>
  <c r="G78" i="7" s="1"/>
  <c r="H78" i="7" s="1"/>
  <c r="C78" i="7"/>
  <c r="D77" i="7"/>
  <c r="G77" i="7" s="1"/>
  <c r="H77" i="7" s="1"/>
  <c r="C77" i="7"/>
  <c r="D76" i="7"/>
  <c r="G76" i="7" s="1"/>
  <c r="H76" i="7" s="1"/>
  <c r="C76" i="7"/>
  <c r="D75" i="7"/>
  <c r="G75" i="7" s="1"/>
  <c r="H75" i="7" s="1"/>
  <c r="C75" i="7"/>
  <c r="D74" i="7"/>
  <c r="G74" i="7" s="1"/>
  <c r="H74" i="7" s="1"/>
  <c r="C74" i="7"/>
  <c r="D73" i="7"/>
  <c r="G73" i="7" s="1"/>
  <c r="H73" i="7" s="1"/>
  <c r="C73" i="7"/>
  <c r="D72" i="7"/>
  <c r="G72" i="7" s="1"/>
  <c r="H72" i="7" s="1"/>
  <c r="C72" i="7"/>
  <c r="D71" i="7"/>
  <c r="G71" i="7" s="1"/>
  <c r="H71" i="7" s="1"/>
  <c r="C71" i="7"/>
  <c r="D70" i="7"/>
  <c r="G70" i="7" s="1"/>
  <c r="H70" i="7" s="1"/>
  <c r="C70" i="7"/>
  <c r="D69" i="7"/>
  <c r="G69" i="7" s="1"/>
  <c r="H69" i="7" s="1"/>
  <c r="C69" i="7"/>
  <c r="D68" i="7"/>
  <c r="G68" i="7" s="1"/>
  <c r="H68" i="7" s="1"/>
  <c r="C68" i="7"/>
  <c r="D67" i="7"/>
  <c r="G67" i="7" s="1"/>
  <c r="H67" i="7" s="1"/>
  <c r="C67" i="7"/>
  <c r="D66" i="7"/>
  <c r="G66" i="7" s="1"/>
  <c r="H66" i="7" s="1"/>
  <c r="C66" i="7"/>
  <c r="D65" i="7"/>
  <c r="G65" i="7" s="1"/>
  <c r="H65" i="7" s="1"/>
  <c r="C65" i="7"/>
  <c r="D64" i="7"/>
  <c r="G64" i="7" s="1"/>
  <c r="H64" i="7" s="1"/>
  <c r="C64" i="7"/>
  <c r="D63" i="7"/>
  <c r="G63" i="7" s="1"/>
  <c r="H63" i="7" s="1"/>
  <c r="C63" i="7"/>
  <c r="D62" i="7"/>
  <c r="G62" i="7" s="1"/>
  <c r="H62" i="7" s="1"/>
  <c r="C62" i="7"/>
  <c r="D61" i="7"/>
  <c r="G61" i="7" s="1"/>
  <c r="H61" i="7" s="1"/>
  <c r="C61" i="7"/>
  <c r="S47" i="1" l="1"/>
  <c r="R47" i="1"/>
  <c r="S49" i="1"/>
  <c r="R49" i="1"/>
  <c r="S48" i="1"/>
  <c r="R48" i="1"/>
  <c r="D102" i="7"/>
  <c r="G102" i="7" s="1"/>
  <c r="H102" i="7" s="1"/>
  <c r="C102" i="7"/>
  <c r="A98" i="1" l="1"/>
  <c r="A95" i="1"/>
  <c r="B98" i="1" l="1"/>
  <c r="C98" i="1"/>
  <c r="D98" i="1"/>
  <c r="D95" i="1"/>
  <c r="E95" i="1"/>
  <c r="F95" i="1"/>
  <c r="G95" i="1"/>
  <c r="H95" i="1"/>
  <c r="B95" i="1"/>
  <c r="C95" i="1"/>
  <c r="B113" i="7"/>
  <c r="A113" i="7"/>
  <c r="C113" i="7" l="1"/>
  <c r="D113" i="7"/>
  <c r="E113" i="7"/>
  <c r="F113" i="7"/>
  <c r="G113" i="7"/>
  <c r="H113" i="7"/>
  <c r="A116" i="7"/>
  <c r="B116" i="7"/>
  <c r="C116" i="7"/>
  <c r="D116" i="7"/>
  <c r="C35" i="7" l="1"/>
  <c r="D35" i="7"/>
  <c r="G35" i="7" s="1"/>
  <c r="H35" i="7" s="1"/>
  <c r="C36" i="7"/>
  <c r="D36" i="7"/>
  <c r="G36" i="7" s="1"/>
  <c r="H36" i="7" s="1"/>
  <c r="D103" i="7" l="1"/>
  <c r="G103" i="7" s="1"/>
  <c r="H103" i="7" s="1"/>
  <c r="C103" i="7"/>
  <c r="D101" i="7"/>
  <c r="G101" i="7" s="1"/>
  <c r="H101" i="7" s="1"/>
  <c r="C101" i="7"/>
  <c r="C96" i="7" l="1"/>
  <c r="D96" i="7"/>
  <c r="G96" i="7" s="1"/>
  <c r="H96" i="7" s="1"/>
  <c r="C97" i="7"/>
  <c r="D97" i="7"/>
  <c r="G97" i="7" s="1"/>
  <c r="H97" i="7" s="1"/>
  <c r="D95" i="7" l="1"/>
  <c r="C95" i="7"/>
  <c r="D94" i="7"/>
  <c r="C94" i="7"/>
  <c r="D93" i="7"/>
  <c r="C93" i="7"/>
  <c r="D92" i="7"/>
  <c r="C92" i="7"/>
  <c r="D91" i="7"/>
  <c r="C91" i="7"/>
  <c r="D90" i="7"/>
  <c r="C90" i="7"/>
  <c r="D89" i="7"/>
  <c r="C89" i="7"/>
  <c r="D88" i="7"/>
  <c r="C88" i="7"/>
  <c r="D87" i="7"/>
  <c r="C87" i="7"/>
  <c r="D86" i="7"/>
  <c r="C86" i="7"/>
  <c r="D85" i="7"/>
  <c r="C85" i="7"/>
  <c r="D84" i="7"/>
  <c r="C84" i="7"/>
  <c r="D83" i="7"/>
  <c r="C83" i="7"/>
  <c r="D82" i="7"/>
  <c r="C82" i="7"/>
  <c r="D81" i="7"/>
  <c r="C81" i="7"/>
  <c r="D60" i="7"/>
  <c r="C60" i="7"/>
  <c r="D59" i="7"/>
  <c r="C59" i="7"/>
  <c r="D58" i="7"/>
  <c r="C58" i="7"/>
  <c r="D57" i="7"/>
  <c r="C57" i="7"/>
  <c r="D56" i="7"/>
  <c r="C56" i="7"/>
  <c r="D55" i="7"/>
  <c r="C55" i="7"/>
  <c r="D54" i="7"/>
  <c r="C54" i="7"/>
  <c r="D53" i="7"/>
  <c r="C53" i="7"/>
  <c r="D52" i="7"/>
  <c r="C52" i="7"/>
  <c r="D51" i="7"/>
  <c r="C51" i="7"/>
  <c r="D50" i="7"/>
  <c r="C50" i="7"/>
  <c r="D49" i="7"/>
  <c r="C49" i="7"/>
  <c r="D48" i="7"/>
  <c r="C48" i="7"/>
  <c r="D47" i="7"/>
  <c r="C47" i="7"/>
  <c r="D46" i="7"/>
  <c r="C46" i="7"/>
  <c r="D45" i="7"/>
  <c r="C45" i="7"/>
  <c r="D44" i="7"/>
  <c r="C44" i="7"/>
  <c r="D43" i="7"/>
  <c r="C43" i="7"/>
  <c r="D42" i="7"/>
  <c r="C42" i="7"/>
  <c r="D41" i="7"/>
  <c r="C41" i="7"/>
  <c r="D40" i="7"/>
  <c r="C40" i="7"/>
  <c r="D39" i="7"/>
  <c r="C39" i="7"/>
  <c r="D38" i="7"/>
  <c r="C38" i="7"/>
  <c r="D37" i="7"/>
  <c r="C37" i="7"/>
  <c r="D34" i="7"/>
  <c r="C34" i="7"/>
  <c r="D33" i="7"/>
  <c r="C33" i="7"/>
  <c r="D32" i="7"/>
  <c r="C32" i="7"/>
  <c r="D31" i="7"/>
  <c r="C31" i="7"/>
  <c r="D30" i="7"/>
  <c r="C30" i="7"/>
  <c r="D29" i="7"/>
  <c r="C29" i="7"/>
  <c r="D28" i="7"/>
  <c r="C28" i="7"/>
  <c r="D27" i="7"/>
  <c r="C27" i="7"/>
  <c r="D26" i="7"/>
  <c r="C26" i="7"/>
  <c r="D25" i="7"/>
  <c r="C25" i="7"/>
  <c r="D24" i="7"/>
  <c r="C24" i="7"/>
  <c r="D23" i="7"/>
  <c r="C23" i="7"/>
  <c r="D22" i="7"/>
  <c r="C22" i="7"/>
  <c r="D21" i="7"/>
  <c r="C21" i="7"/>
  <c r="D20" i="7"/>
  <c r="C20" i="7"/>
  <c r="D19" i="7"/>
  <c r="C19" i="7"/>
  <c r="D18" i="7"/>
  <c r="C18" i="7"/>
  <c r="D17" i="7"/>
  <c r="C17" i="7"/>
  <c r="D16" i="7"/>
  <c r="C16" i="7"/>
  <c r="D15" i="7"/>
  <c r="C15" i="7"/>
  <c r="D14" i="7"/>
  <c r="C14" i="7"/>
  <c r="G14" i="7" l="1"/>
  <c r="H14" i="7" s="1"/>
  <c r="G15" i="7"/>
  <c r="H15" i="7" s="1"/>
  <c r="G17" i="7"/>
  <c r="H17" i="7" s="1"/>
  <c r="G19" i="7"/>
  <c r="H19" i="7" s="1"/>
  <c r="G21" i="7"/>
  <c r="H21" i="7" s="1"/>
  <c r="G22" i="7"/>
  <c r="H22" i="7" s="1"/>
  <c r="G24" i="7"/>
  <c r="H24" i="7" s="1"/>
  <c r="G26" i="7"/>
  <c r="H26" i="7" s="1"/>
  <c r="G28" i="7"/>
  <c r="H28" i="7" s="1"/>
  <c r="G30" i="7"/>
  <c r="H30" i="7" s="1"/>
  <c r="G33" i="7"/>
  <c r="H33" i="7" s="1"/>
  <c r="G16" i="7"/>
  <c r="H16" i="7" s="1"/>
  <c r="G18" i="7"/>
  <c r="H18" i="7" s="1"/>
  <c r="G20" i="7"/>
  <c r="H20" i="7" s="1"/>
  <c r="G23" i="7"/>
  <c r="H23" i="7" s="1"/>
  <c r="G25" i="7"/>
  <c r="H25" i="7" s="1"/>
  <c r="G27" i="7"/>
  <c r="H27" i="7" s="1"/>
  <c r="G29" i="7"/>
  <c r="H29" i="7" s="1"/>
  <c r="G31" i="7"/>
  <c r="H31" i="7" s="1"/>
  <c r="G32" i="7"/>
  <c r="H32" i="7" s="1"/>
  <c r="G34" i="7"/>
  <c r="H34" i="7" s="1"/>
  <c r="G37" i="7"/>
  <c r="H37" i="7" s="1"/>
  <c r="G38" i="7"/>
  <c r="H38" i="7" s="1"/>
  <c r="G39" i="7"/>
  <c r="H39" i="7" s="1"/>
  <c r="G40" i="7"/>
  <c r="H40" i="7" s="1"/>
  <c r="G41" i="7"/>
  <c r="H41" i="7" s="1"/>
  <c r="G42" i="7"/>
  <c r="H42" i="7" s="1"/>
  <c r="G43" i="7"/>
  <c r="H43" i="7" s="1"/>
  <c r="G44" i="7"/>
  <c r="H44" i="7" s="1"/>
  <c r="G45" i="7"/>
  <c r="H45" i="7" s="1"/>
  <c r="G46" i="7"/>
  <c r="H46" i="7" s="1"/>
  <c r="G47" i="7"/>
  <c r="H47" i="7" s="1"/>
  <c r="G48" i="7"/>
  <c r="H48" i="7" s="1"/>
  <c r="G49" i="7"/>
  <c r="H49" i="7" s="1"/>
  <c r="G50" i="7"/>
  <c r="H50" i="7" s="1"/>
  <c r="G51" i="7"/>
  <c r="H51" i="7" s="1"/>
  <c r="G52" i="7"/>
  <c r="H52" i="7" s="1"/>
  <c r="G53" i="7"/>
  <c r="H53" i="7" s="1"/>
  <c r="G54" i="7"/>
  <c r="H54" i="7" s="1"/>
  <c r="G55" i="7"/>
  <c r="H55" i="7" s="1"/>
  <c r="G56" i="7"/>
  <c r="H56" i="7" s="1"/>
  <c r="G57" i="7"/>
  <c r="H57" i="7" s="1"/>
  <c r="G58" i="7"/>
  <c r="H58" i="7" s="1"/>
  <c r="G59" i="7"/>
  <c r="H59" i="7" s="1"/>
  <c r="G60" i="7"/>
  <c r="H60" i="7" s="1"/>
  <c r="G81" i="7"/>
  <c r="H81" i="7" s="1"/>
  <c r="G82" i="7"/>
  <c r="H82" i="7" s="1"/>
  <c r="G83" i="7"/>
  <c r="H83" i="7" s="1"/>
  <c r="G84" i="7"/>
  <c r="H84" i="7" s="1"/>
  <c r="G85" i="7"/>
  <c r="H85" i="7" s="1"/>
  <c r="G86" i="7"/>
  <c r="H86" i="7" s="1"/>
  <c r="G87" i="7"/>
  <c r="H87" i="7" s="1"/>
  <c r="G88" i="7"/>
  <c r="H88" i="7" s="1"/>
  <c r="G89" i="7"/>
  <c r="H89" i="7" s="1"/>
  <c r="G90" i="7"/>
  <c r="H90" i="7" s="1"/>
  <c r="G91" i="7"/>
  <c r="H91" i="7" s="1"/>
  <c r="G92" i="7"/>
  <c r="H92" i="7" s="1"/>
  <c r="G93" i="7"/>
  <c r="H93" i="7" s="1"/>
  <c r="G94" i="7"/>
  <c r="H94" i="7" s="1"/>
  <c r="G95" i="7"/>
  <c r="H95" i="7" s="1"/>
  <c r="G42" i="1"/>
  <c r="M42" i="1" s="1"/>
  <c r="O42" i="1" s="1"/>
  <c r="F42" i="1"/>
  <c r="J42" i="1" s="1"/>
  <c r="L42" i="1" s="1"/>
  <c r="G41" i="1"/>
  <c r="M41" i="1" s="1"/>
  <c r="O41" i="1" s="1"/>
  <c r="F41" i="1"/>
  <c r="J41" i="1" s="1"/>
  <c r="L41" i="1" s="1"/>
  <c r="G40" i="1"/>
  <c r="M40" i="1" s="1"/>
  <c r="O40" i="1" s="1"/>
  <c r="F40" i="1"/>
  <c r="J40" i="1" s="1"/>
  <c r="L40" i="1" s="1"/>
  <c r="G35" i="1"/>
  <c r="M35" i="1" s="1"/>
  <c r="O35" i="1" s="1"/>
  <c r="F35" i="1"/>
  <c r="J35" i="1" s="1"/>
  <c r="L35" i="1" s="1"/>
  <c r="G34" i="1"/>
  <c r="M34" i="1" s="1"/>
  <c r="O34" i="1" s="1"/>
  <c r="F34" i="1"/>
  <c r="J34" i="1" s="1"/>
  <c r="L34" i="1" s="1"/>
  <c r="G33" i="1"/>
  <c r="M33" i="1" s="1"/>
  <c r="O33" i="1" s="1"/>
  <c r="F33" i="1"/>
  <c r="J33" i="1" s="1"/>
  <c r="L33" i="1" s="1"/>
  <c r="G28" i="1"/>
  <c r="M28" i="1" s="1"/>
  <c r="O28" i="1" s="1"/>
  <c r="F28" i="1"/>
  <c r="J28" i="1" s="1"/>
  <c r="L28" i="1" s="1"/>
  <c r="G27" i="1"/>
  <c r="M27" i="1" s="1"/>
  <c r="O27" i="1" s="1"/>
  <c r="F27" i="1"/>
  <c r="J27" i="1" s="1"/>
  <c r="L27" i="1" s="1"/>
  <c r="G26" i="1"/>
  <c r="M26" i="1" s="1"/>
  <c r="O26" i="1" s="1"/>
  <c r="F26" i="1"/>
  <c r="J26" i="1" s="1"/>
  <c r="L26" i="1" s="1"/>
  <c r="G21" i="1"/>
  <c r="M21" i="1" s="1"/>
  <c r="O21" i="1" s="1"/>
  <c r="F21" i="1"/>
  <c r="J21" i="1" s="1"/>
  <c r="L21" i="1" s="1"/>
  <c r="G20" i="1"/>
  <c r="M20" i="1" s="1"/>
  <c r="O20" i="1" s="1"/>
  <c r="F20" i="1"/>
  <c r="J20" i="1" s="1"/>
  <c r="L20" i="1" s="1"/>
  <c r="G19" i="1"/>
  <c r="M19" i="1" s="1"/>
  <c r="O19" i="1" s="1"/>
  <c r="F19" i="1"/>
  <c r="J19" i="1" s="1"/>
  <c r="L19" i="1" s="1"/>
  <c r="G14" i="1"/>
  <c r="M14" i="1" s="1"/>
  <c r="O14" i="1" s="1"/>
  <c r="F14" i="1"/>
  <c r="J14" i="1" s="1"/>
  <c r="L14" i="1" s="1"/>
  <c r="G13" i="1"/>
  <c r="M13" i="1" s="1"/>
  <c r="O13" i="1" s="1"/>
  <c r="F13" i="1"/>
  <c r="J13" i="1" s="1"/>
  <c r="L13" i="1" s="1"/>
  <c r="G12" i="1"/>
  <c r="M12" i="1" s="1"/>
  <c r="O12" i="1" s="1"/>
  <c r="F12" i="1"/>
  <c r="J12" i="1" s="1"/>
  <c r="L12" i="1" s="1"/>
  <c r="P12" i="1" l="1"/>
  <c r="Q12" i="1" s="1"/>
  <c r="P13" i="1"/>
  <c r="Q13" i="1" s="1"/>
  <c r="P14" i="1"/>
  <c r="Q14" i="1" s="1"/>
  <c r="P19" i="1"/>
  <c r="Q19" i="1" s="1"/>
  <c r="P20" i="1"/>
  <c r="Q20" i="1" s="1"/>
  <c r="P21" i="1"/>
  <c r="Q21" i="1" s="1"/>
  <c r="P26" i="1"/>
  <c r="Q26" i="1" s="1"/>
  <c r="P27" i="1"/>
  <c r="Q27" i="1" s="1"/>
  <c r="P28" i="1"/>
  <c r="Q28" i="1" s="1"/>
  <c r="P33" i="1"/>
  <c r="Q33" i="1" s="1"/>
  <c r="P34" i="1"/>
  <c r="Q34" i="1" s="1"/>
  <c r="P35" i="1"/>
  <c r="Q35" i="1" s="1"/>
  <c r="P40" i="1"/>
  <c r="Q40" i="1" s="1"/>
  <c r="P41" i="1"/>
  <c r="Q41" i="1" s="1"/>
  <c r="P42" i="1"/>
  <c r="Q42" i="1" s="1"/>
  <c r="R42" i="1" l="1"/>
  <c r="S42" i="1"/>
  <c r="R41" i="1"/>
  <c r="S41" i="1"/>
  <c r="R40" i="1"/>
  <c r="S40" i="1"/>
  <c r="R35" i="1"/>
  <c r="S35" i="1"/>
  <c r="R34" i="1"/>
  <c r="S34" i="1"/>
  <c r="R33" i="1"/>
  <c r="S33" i="1"/>
  <c r="R28" i="1"/>
  <c r="S28" i="1"/>
  <c r="R27" i="1"/>
  <c r="S27" i="1"/>
  <c r="R26" i="1"/>
  <c r="S26" i="1"/>
  <c r="R21" i="1"/>
  <c r="S21" i="1"/>
  <c r="R20" i="1"/>
  <c r="S20" i="1"/>
  <c r="R19" i="1"/>
  <c r="S19" i="1"/>
  <c r="R14" i="1"/>
  <c r="S14" i="1"/>
  <c r="R13" i="1"/>
  <c r="S13" i="1"/>
  <c r="R12" i="1"/>
  <c r="S12" i="1"/>
</calcChain>
</file>

<file path=xl/sharedStrings.xml><?xml version="1.0" encoding="utf-8"?>
<sst xmlns="http://schemas.openxmlformats.org/spreadsheetml/2006/main" count="351" uniqueCount="208">
  <si>
    <t>Период</t>
  </si>
  <si>
    <t>Общий хронометраж**</t>
  </si>
  <si>
    <t>ИТОГО выходов**</t>
  </si>
  <si>
    <t>ИТОГО СУММА, руб С НДС</t>
  </si>
  <si>
    <t>Комиссия, руб</t>
  </si>
  <si>
    <t>Итого к оплате, руб</t>
  </si>
  <si>
    <t>Прайм*</t>
  </si>
  <si>
    <t xml:space="preserve">Период: </t>
  </si>
  <si>
    <t>Размещение по GRP.</t>
  </si>
  <si>
    <t>КЛИЕНТ</t>
  </si>
  <si>
    <t>10 сек</t>
  </si>
  <si>
    <t xml:space="preserve">Ролики: </t>
  </si>
  <si>
    <t>География:</t>
  </si>
  <si>
    <t>Каналы:</t>
  </si>
  <si>
    <t xml:space="preserve">Размещение: </t>
  </si>
  <si>
    <t>Российская федерация (РФ)</t>
  </si>
  <si>
    <t>ОЦЕНКА СТОИМОСТИ</t>
  </si>
  <si>
    <t>Кол-во выходов  30 сек</t>
  </si>
  <si>
    <t>Кол-во выходов  15 сек</t>
  </si>
  <si>
    <t>Кол-во выходов  5 сек</t>
  </si>
  <si>
    <t xml:space="preserve">Не является публичной офертой. </t>
  </si>
  <si>
    <t>Стоимость 1 CPM, руб без НДС</t>
  </si>
  <si>
    <t>Все, 25-49</t>
  </si>
  <si>
    <t>БЦА</t>
  </si>
  <si>
    <t>ОБОЗНАЧЕНИЯ</t>
  </si>
  <si>
    <t>CPT Стоимость контакта</t>
  </si>
  <si>
    <t>BA Audience</t>
  </si>
  <si>
    <t>OTS контакты</t>
  </si>
  <si>
    <t>Размещение по минутам</t>
  </si>
  <si>
    <t>Кол-во выходов  10 сек**</t>
  </si>
  <si>
    <t>**Общее кол-во роликов и общий хрономераж при размещении по GRP  являются расчетной величиной и при постановке в эфир возможна коррекция.</t>
  </si>
  <si>
    <t>GRP</t>
  </si>
  <si>
    <t>TVR  / Средний рейтинг*</t>
  </si>
  <si>
    <t>100% плавающее</t>
  </si>
  <si>
    <t>Дом Кино, РФ</t>
  </si>
  <si>
    <t>Все, 25-55</t>
  </si>
  <si>
    <t>Прайм: с 17:00 до 24:00 в будни, с 00:00 до 24:00 по выходным и праздничным дням.</t>
  </si>
  <si>
    <t>ЕРК, РФ</t>
  </si>
  <si>
    <t>ЖРК, РФ</t>
  </si>
  <si>
    <t>МРК, РФ</t>
  </si>
  <si>
    <t>Размещение по GRP с 1 января 2017 года</t>
  </si>
  <si>
    <r>
      <rPr>
        <u/>
        <sz val="10"/>
        <color theme="1"/>
        <rFont val="Calibri"/>
        <family val="2"/>
        <charset val="204"/>
        <scheme val="minor"/>
      </rPr>
      <t>TVR/средний рейтинг</t>
    </r>
    <r>
      <rPr>
        <sz val="10"/>
        <color theme="1"/>
        <rFont val="Calibri"/>
        <family val="2"/>
        <scheme val="minor"/>
      </rPr>
      <t xml:space="preserve"> - средний рейтинг программ  на телеканале  в течение  эфирного дня с 6:00 до 24:00  часов по базовой целевой аудитории   Рейтинг - это показатель смотрения канала/программы по целевой аудитории, он выражается в %  от заданной ЦА,  </t>
    </r>
  </si>
  <si>
    <t>т.е.  % людей,  которые точно посмотрели данный телеканал/программу от всей заданной ЦА (в данном случае от БЦА), которая равна 100% (на примере России 1  - здесь указывается средний % людей 18 лет и старше от всех людей 18 лет и старше, которые  точно посмотрели канал в  промежуток времени с 6 до 24 часов ).</t>
  </si>
  <si>
    <r>
      <rPr>
        <u/>
        <sz val="10"/>
        <color theme="1"/>
        <rFont val="Calibri"/>
        <family val="2"/>
        <charset val="204"/>
        <scheme val="minor"/>
      </rPr>
      <t>GRP</t>
    </r>
    <r>
      <rPr>
        <sz val="10"/>
        <color theme="1"/>
        <rFont val="Calibri"/>
        <family val="2"/>
        <scheme val="minor"/>
      </rPr>
      <t xml:space="preserve"> - суммарный рейтинг по БЦА канала, набранный за рекламную кампанию в указанном месяце  (размещение по GRP, указана в %). Другими словами, это  кол-во выходов умноженное на средний рейтинг одного выхода на канале по БЦА канала.</t>
    </r>
  </si>
  <si>
    <t>Общая стоимость размещение получается путем умножения  стоимости 1  GRP (CPP) на  общее  кол-во GRP 30".</t>
  </si>
  <si>
    <t>Чем  больше рейтингов мы купим, тем дороже размещение.</t>
  </si>
  <si>
    <r>
      <rPr>
        <u/>
        <sz val="10"/>
        <color theme="1"/>
        <rFont val="Calibri"/>
        <family val="2"/>
        <charset val="204"/>
        <scheme val="minor"/>
      </rPr>
      <t xml:space="preserve">1 СPM </t>
    </r>
    <r>
      <rPr>
        <sz val="10"/>
        <color theme="1"/>
        <rFont val="Calibri"/>
        <family val="2"/>
        <scheme val="minor"/>
      </rPr>
      <t>- стоимость 1 минуты размещения на указанном канале (размещение по минутам, указана в рублях)</t>
    </r>
  </si>
  <si>
    <r>
      <rPr>
        <u/>
        <sz val="10"/>
        <color theme="1"/>
        <rFont val="Calibri"/>
        <family val="2"/>
        <charset val="204"/>
        <scheme val="minor"/>
      </rPr>
      <t xml:space="preserve">BA Audience </t>
    </r>
    <r>
      <rPr>
        <sz val="10"/>
        <color theme="1"/>
        <rFont val="Calibri"/>
        <family val="2"/>
        <scheme val="minor"/>
      </rPr>
      <t>- размер базовой целевой аудитории (БЦА) в тыс. человек</t>
    </r>
  </si>
  <si>
    <r>
      <rPr>
        <u/>
        <sz val="9"/>
        <color theme="1"/>
        <rFont val="Calibri"/>
        <family val="2"/>
        <charset val="204"/>
        <scheme val="minor"/>
      </rPr>
      <t>OTS</t>
    </r>
    <r>
      <rPr>
        <b/>
        <sz val="9"/>
        <color theme="1"/>
        <rFont val="Calibri"/>
        <family val="2"/>
        <charset val="204"/>
        <scheme val="minor"/>
      </rPr>
      <t xml:space="preserve"> </t>
    </r>
    <r>
      <rPr>
        <sz val="9"/>
        <color theme="1"/>
        <rFont val="Calibri"/>
        <family val="2"/>
        <charset val="204"/>
        <scheme val="minor"/>
      </rPr>
      <t>- накопленное кол-во контактов с представителями БЦА за рекламную кампанию в данном месяце в тыс. человек</t>
    </r>
  </si>
  <si>
    <r>
      <rPr>
        <u/>
        <sz val="9"/>
        <color theme="1"/>
        <rFont val="Calibri"/>
        <family val="2"/>
        <charset val="204"/>
        <scheme val="minor"/>
      </rPr>
      <t>CPT</t>
    </r>
    <r>
      <rPr>
        <b/>
        <sz val="9"/>
        <color theme="1"/>
        <rFont val="Calibri"/>
        <family val="2"/>
        <charset val="204"/>
        <scheme val="minor"/>
      </rPr>
      <t xml:space="preserve"> </t>
    </r>
    <r>
      <rPr>
        <sz val="9"/>
        <color theme="1"/>
        <rFont val="Calibri"/>
        <family val="2"/>
        <charset val="204"/>
        <scheme val="minor"/>
      </rPr>
      <t xml:space="preserve"> - стоимость контакта на 1000 человек  представителей БЦА за рекламную кампанию в данном месяце в рублях</t>
    </r>
  </si>
  <si>
    <t xml:space="preserve">*состав каналов примерный, необходимо уточнять при размещении. </t>
  </si>
  <si>
    <t>ДРК, РФ</t>
  </si>
  <si>
    <r>
      <rPr>
        <b/>
        <sz val="9"/>
        <color rgb="FF000000"/>
        <rFont val="Calibri"/>
        <family val="2"/>
        <charset val="204"/>
        <scheme val="minor"/>
      </rPr>
      <t xml:space="preserve">Единый рекламный канал (ЕРК)* </t>
    </r>
    <r>
      <rPr>
        <sz val="9"/>
        <color rgb="FF000000"/>
        <rFont val="Calibri"/>
        <family val="2"/>
        <charset val="204"/>
        <scheme val="minor"/>
      </rPr>
      <t xml:space="preserve">- сквозной рекламный блок, выходящий  в одно и то же время на выделенных каналах: Discovery Channel, Eurosport 1, Eurosport 2, VIASAT EXPLORE, VIASAT HISTORY, МАТЧ! ФУТБОЛ 1, МАТЧ! ФУТБОЛ 2, МАТЧ ФУТБОЛ 3, НТВ-ХИТA,  МАТЧ! НАШ СПОРТ, МАТЧ! ИГРА, МАТЧ! БОЕЦ, МАТЧ! АРЕНА, </t>
    </r>
  </si>
  <si>
    <t>Русский экстрим, КХЛ, Мужское кино, Авто Плюс ТВ, Sony Turbo, Т24, Поехали, Наука, Планета HD,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Живая планета,</t>
  </si>
  <si>
    <t xml:space="preserve"> Сарафан, BRIDGE TV Русский хит (до 11/09/2017 -RUSONG), Русский Иллюзион, КИНОКОМЕДИЯ, Родное кино, Europe Plus TV, Наше новое кино, Киносерия, Киномикс, TLC, Sony Channel, VIASAT NATURE, RU.TV, ID: Investigation Discovery (до 01/10/2017 — IDXtra), Кухня ТВ, Телекафе, Время, Бобер, Русский бестселлер, Русский роман, Комедия, Доктор</t>
  </si>
  <si>
    <r>
      <rPr>
        <b/>
        <sz val="9"/>
        <color rgb="FF000000"/>
        <rFont val="Calibri"/>
        <family val="2"/>
        <charset val="204"/>
        <scheme val="minor"/>
      </rPr>
      <t>Женский рекламный канал (ЖРК)*</t>
    </r>
    <r>
      <rPr>
        <sz val="9"/>
        <color rgb="FF000000"/>
        <rFont val="Calibri"/>
        <family val="2"/>
        <charset val="204"/>
        <scheme val="minor"/>
      </rPr>
      <t xml:space="preserve"> - сквозной рекламный блок, выходящий  в одно и то же время на выделенных каналах: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t>
    </r>
  </si>
  <si>
    <t>Живая планета, Сарафан, BRIDGE TV Русский хит (до 11/09/2017 -RUSONG), Русский Иллюзион, КИНОКОМЕДИЯ, Родное кино, Europe Plus TV, Наше новое кино, Киносерия, Киномикс, TLC, Sony Channel, VIASAT NATURE, RU.TV, ID: Investigation Discovery (до 01/10/2017 — IDXtra), Кухня ТВ, Телекафе, Время, Бобер, Русский бестселлер, Русский роман, Комедия, Доктор.</t>
  </si>
  <si>
    <r>
      <rPr>
        <b/>
        <sz val="9"/>
        <color rgb="FF000000"/>
        <rFont val="Calibri"/>
        <family val="2"/>
        <charset val="204"/>
        <scheme val="minor"/>
      </rPr>
      <t>Мужской рекламный канал (МРК)*</t>
    </r>
    <r>
      <rPr>
        <sz val="9"/>
        <color rgb="FF000000"/>
        <rFont val="Calibri"/>
        <family val="2"/>
        <charset val="204"/>
        <scheme val="minor"/>
      </rPr>
      <t xml:space="preserve"> - сквозной рекламный блок, выходящий  в одно и то же время на выделенных каналах: Discovery Channel, Eurosport 1, Eurosport 2, VIASAT EXPLORE, VIASAT HISTORY, МАТЧ! ФУТБОЛ 1, МАТЧ! ФУТБОЛ 2, МАТЧ ФУТБОЛ 3, НТВ-ХИТA, МАТЧ! НАШ СПОРТ, МАТЧ! ИГРА, МАТЧ! БОЕЦ, МАТЧ! АРЕНА, </t>
    </r>
  </si>
  <si>
    <t xml:space="preserve">Русский экстрим, КХЛ, Мужское кино, Авто Плюс ТВ, Sony Turbo, Т24, Поехали, Наука, Планета HD, Sony Sci Fi, Кино ТВ, BRIDGE TV, Музыка Первого, TV 1000, TV 1000 РУССКОЕ КИНО, TV 1000 ACTION, Дом кино, Animal Planet, Настоящее страшное телевидение, Русский детектив, История, Синема, Моя планета, Живая планета, </t>
  </si>
  <si>
    <t>Сарафан, BRIDGE TV Русский хит (до 11/09/2017 -RUSONG), Русский Иллюзион, КИНОКОМЕДИЯ, Родное кино, Europe Plus TV, Наше новое кино, Киносерия, Киномикс.</t>
  </si>
  <si>
    <r>
      <rPr>
        <b/>
        <sz val="9"/>
        <color rgb="FF000000"/>
        <rFont val="Calibri"/>
        <family val="2"/>
        <charset val="204"/>
        <scheme val="minor"/>
      </rPr>
      <t xml:space="preserve">Детский рекламный канал (ДРК)* </t>
    </r>
    <r>
      <rPr>
        <sz val="9"/>
        <color rgb="FF000000"/>
        <rFont val="Calibri"/>
        <family val="2"/>
        <charset val="204"/>
        <scheme val="minor"/>
      </rPr>
      <t>- сквозной рекламный блок, выходящий  в одно и то же время на выделенных каналах: Cartoon Network, О!, Детский.</t>
    </r>
  </si>
  <si>
    <t>Ж, 25-49</t>
  </si>
  <si>
    <t>М, 25-49</t>
  </si>
  <si>
    <t>Все, 4-40</t>
  </si>
  <si>
    <t>Размещение по GRP с 1 января 2019 года</t>
  </si>
  <si>
    <t xml:space="preserve">Интервалы времени прайма указаны под расчетной таблицей каждого канала. </t>
  </si>
  <si>
    <t>Прайм: весь эфирный день</t>
  </si>
  <si>
    <t>Тематические каналы НРА</t>
  </si>
  <si>
    <t xml:space="preserve">Рекламные тематические каналы НРА </t>
  </si>
  <si>
    <t>100% равномерное</t>
  </si>
  <si>
    <t>Канал</t>
  </si>
  <si>
    <t>**При одновременом размещении на каналах группы НРА (всего 63 канала по состоянию на январь 2019) предоставляются дополнительные скидки.</t>
  </si>
  <si>
    <t>ИТОГО выходов</t>
  </si>
  <si>
    <t xml:space="preserve">* Размещение 100% равномерное - размещение спотов в произвольных блоках дейпарта в каждом из 6 дейпартов. Равномерность обеспечивается одинаковым количеством выходов </t>
  </si>
  <si>
    <t xml:space="preserve">в каждом дейпарте с точностью до округления. Выходы, превышающие округленное значение, размещаются неравномерно в рамках флайта. При покупке 100% размещения по дейпартам </t>
  </si>
  <si>
    <t>БАЗОВАЯ  СТОИМОСТЬ</t>
  </si>
  <si>
    <t>Общий хронометраж</t>
  </si>
  <si>
    <t xml:space="preserve">Для получения дополнительной информации и по вопросу размещения звоните:  +7(495) 221-7655, 921-1648,+7 (901) 979-7464 </t>
  </si>
  <si>
    <t xml:space="preserve">***Данные расчеты выполнены с целью  ознакомления с ценовой политикой  представленных каналов, а также для облегчения процесса  бюджетирования. </t>
  </si>
  <si>
    <t>Кол-во выходов            10 сек</t>
  </si>
  <si>
    <t>Средняя стоимость   1 минуты с НДС, руб</t>
  </si>
  <si>
    <t>Средняя стоимость         1 минуты , руб</t>
  </si>
  <si>
    <t>RU.TV</t>
  </si>
  <si>
    <t>Музыка Первого</t>
  </si>
  <si>
    <t>Телекафе</t>
  </si>
  <si>
    <t>Время</t>
  </si>
  <si>
    <t>Бобёр</t>
  </si>
  <si>
    <t>Поехали!</t>
  </si>
  <si>
    <t>О!</t>
  </si>
  <si>
    <t>IZ.RU</t>
  </si>
  <si>
    <t>РБК</t>
  </si>
  <si>
    <t>TV 1000</t>
  </si>
  <si>
    <t>TV 1000 РУССКОЕ КИНО</t>
  </si>
  <si>
    <t>TV 1000 ACTION</t>
  </si>
  <si>
    <t>VIASAT EXPLORE</t>
  </si>
  <si>
    <t>VIASAT HISTORY</t>
  </si>
  <si>
    <t>VIASAT NATURE</t>
  </si>
  <si>
    <t>МАТЧ! ФУТБОЛ 1</t>
  </si>
  <si>
    <t>МАТЧ! ФУТБОЛ 2</t>
  </si>
  <si>
    <t>МАТЧ! ФУТБОЛ 3</t>
  </si>
  <si>
    <t>МАТЧ! ИГРА</t>
  </si>
  <si>
    <t>МАТЧ! БОЕЦ</t>
  </si>
  <si>
    <t>МАТЧ! АРЕНА</t>
  </si>
  <si>
    <t>НТВ ХИТ</t>
  </si>
  <si>
    <t>Europa Plus TV</t>
  </si>
  <si>
    <t>Кино ТВ</t>
  </si>
  <si>
    <t>КИНОКОМЕДИЯ</t>
  </si>
  <si>
    <t>Мужское кино</t>
  </si>
  <si>
    <t>Наше новое кино</t>
  </si>
  <si>
    <t>Родное Кино</t>
  </si>
  <si>
    <t>Киносерия</t>
  </si>
  <si>
    <t>Киномикс</t>
  </si>
  <si>
    <t>Кухня ТВ</t>
  </si>
  <si>
    <t>ДОКТОР</t>
  </si>
  <si>
    <t>Т24</t>
  </si>
  <si>
    <t>МОЯ ПЛАНЕТА</t>
  </si>
  <si>
    <t>ЖИВАЯ ПЛАНЕТА</t>
  </si>
  <si>
    <t>НАУКА</t>
  </si>
  <si>
    <t>ИСТОРИЯ</t>
  </si>
  <si>
    <t>НАСТОЯЩЕЕ СТРАШНОЕ ТЕЛЕВИДЕНИЕ</t>
  </si>
  <si>
    <t>РУССКИЙ БЕСТСЕЛЛЕР</t>
  </si>
  <si>
    <t>РУССКИЙ РОМАН</t>
  </si>
  <si>
    <t>РУССКИЙ ДЕТЕКТИВ</t>
  </si>
  <si>
    <t>КОМЕДИЯ</t>
  </si>
  <si>
    <t>САРАФАН</t>
  </si>
  <si>
    <t>СИНЕМА</t>
  </si>
  <si>
    <t>МАТЧ! СТРАНА</t>
  </si>
  <si>
    <r>
      <rPr>
        <u/>
        <sz val="10"/>
        <color theme="1"/>
        <rFont val="Calibri"/>
        <family val="2"/>
        <charset val="204"/>
        <scheme val="minor"/>
      </rPr>
      <t>БЦА Все, 14-59</t>
    </r>
    <r>
      <rPr>
        <sz val="10"/>
        <color theme="1"/>
        <rFont val="Calibri"/>
        <family val="2"/>
        <scheme val="minor"/>
      </rPr>
      <t xml:space="preserve"> - Базовая Целевая Аудитория канала (Все, 14-59 - это все люди в возрасте 14-59 лет, проживающие в РФ в городах с населением свыше 100 тыс. человек). По данной аудитории ведется закупка рекламного времени на каналах (на  Россия 1 закупка ведется по аудитории 18+,на Первом ведется по аудитории для людей от 14 до 59 лет и т.д.)</t>
    </r>
  </si>
  <si>
    <t>GRP 20"*</t>
  </si>
  <si>
    <t>Стоимость 1 GRP 20", руб без НДС</t>
  </si>
  <si>
    <r>
      <rPr>
        <u/>
        <sz val="10"/>
        <color theme="1"/>
        <rFont val="Calibri"/>
        <family val="2"/>
        <charset val="204"/>
        <scheme val="minor"/>
      </rPr>
      <t>GRP 20"</t>
    </r>
    <r>
      <rPr>
        <sz val="10"/>
        <color theme="1"/>
        <rFont val="Calibri"/>
        <family val="2"/>
        <scheme val="minor"/>
      </rPr>
      <t xml:space="preserve"> - суммарный рейтинг по БЦА канала, набранный за рекламную кампанию в указанном месяц и приведенный к 20 секундному ролику (размещение по GRP, указана в %). Продажа рекламного времени  по GRP ведется  именно по суммарому рейтингу, который приведен к 20 секундам. </t>
    </r>
  </si>
  <si>
    <r>
      <rPr>
        <u/>
        <sz val="10"/>
        <color theme="1"/>
        <rFont val="Calibri"/>
        <family val="2"/>
        <charset val="204"/>
        <scheme val="minor"/>
      </rPr>
      <t xml:space="preserve">1 GRP 20" (CPP) </t>
    </r>
    <r>
      <rPr>
        <sz val="10"/>
        <color theme="1"/>
        <rFont val="Calibri"/>
        <family val="2"/>
        <scheme val="minor"/>
      </rPr>
      <t xml:space="preserve">- стоимость 1 рейтинга по БЦА на указанном канале, приведенного к 20 секундному ролику (размещение по GRP, указана в рублях). Т.к. продажа идет по рейтингам, которые измеряются по БЦА, то мы фактически покупаем не суммарное кол-во минут, а суммарное кол-во рейтингов (количество людей).  </t>
    </r>
  </si>
  <si>
    <t>Победа</t>
  </si>
  <si>
    <t>Киносвидание</t>
  </si>
  <si>
    <t>Ля - Минор</t>
  </si>
  <si>
    <t>Star Cinema</t>
  </si>
  <si>
    <t>Star Family</t>
  </si>
  <si>
    <t>Bolt</t>
  </si>
  <si>
    <t>FAN</t>
  </si>
  <si>
    <t>ОЦЕНКА СТОИМОСТИ - это оценочная (примерная ) стоимость размещения рекламы, полученная  с помощью программы "НРА Считалка", с учетом возможных  дополнительных скидок и требует  обязательного официального подтверждение условий.</t>
  </si>
  <si>
    <t xml:space="preserve">Внимание! Данные расчеты  являются примерными и  выполнены с целью  ознакомления с ценовой политикой  представленных каналов, а также для облегчения процесса  бюджетирования. </t>
  </si>
  <si>
    <t>БАЗОВАЯ СТОИМОСТЬ - это базовая стоимость размещения рекламы, полученная  с помощью программы "НРА Считалка", без учета  возможных  дополнительных скидок.</t>
  </si>
  <si>
    <t>Требуется  обязательноое официальное подтверждение условий.</t>
  </si>
  <si>
    <t>Дом кино Премиум</t>
  </si>
  <si>
    <t>Киноужас</t>
  </si>
  <si>
    <t>Индийское кино</t>
  </si>
  <si>
    <t>с гарантией равномерности доля прайм-тайм составляет 60%.Размещение из расчета выхода ролика в пропорции 60% прайм/ 40% непрайм (на канале РБК, IZ.RU  ~50% прайма)</t>
  </si>
  <si>
    <t>Январь</t>
  </si>
  <si>
    <t>Февраль</t>
  </si>
  <si>
    <t>Март</t>
  </si>
  <si>
    <t>Апрель</t>
  </si>
  <si>
    <t>Май</t>
  </si>
  <si>
    <t>Июнь</t>
  </si>
  <si>
    <t>Июль</t>
  </si>
  <si>
    <t>Август</t>
  </si>
  <si>
    <t>Сентябрь</t>
  </si>
  <si>
    <t>Октябрь</t>
  </si>
  <si>
    <t>Ноябрь</t>
  </si>
  <si>
    <t>Декабрь</t>
  </si>
  <si>
    <t>BRIDGE Classic</t>
  </si>
  <si>
    <t>МИР 24</t>
  </si>
  <si>
    <t>RED</t>
  </si>
  <si>
    <t>SCI-FI</t>
  </si>
  <si>
    <t>BLACK</t>
  </si>
  <si>
    <t>Мультиландия</t>
  </si>
  <si>
    <t>KHL</t>
  </si>
  <si>
    <t>Интервалы времени прайма: с 17:00 до 24:00 в будни, с 00:00 до 24:00 по выходным и праздничным дням (МИР 24, РБК и IZ.RU:  с 7:00 до 10:00 и с 18:00 до 24:00 будни, в выходные весь эфирный день).</t>
  </si>
  <si>
    <t xml:space="preserve">* Размещение из расчета выхода ролика в пропорции 50% прайм/ 50% непрайм  (ДРК - 100% прайм)  и 100% плавающее размещение. </t>
  </si>
  <si>
    <t>TVR / Средний рейтинг и GRP 20" расчитывается, исходя из размещения в течение эфирного дня .</t>
  </si>
  <si>
    <t>***При одновременом размещении на каналах группы НРА предоставляются дополнительные скидки.</t>
  </si>
  <si>
    <t xml:space="preserve">Коэффициенты пересчета стоимости к ценам на март 2023 г: </t>
  </si>
  <si>
    <t>BRIDGE HITS</t>
  </si>
  <si>
    <t>КИНЕКО</t>
  </si>
  <si>
    <t>САПФИР</t>
  </si>
  <si>
    <t>TERRA</t>
  </si>
  <si>
    <t>НТВ Стиль</t>
  </si>
  <si>
    <t>НТВ Сериал</t>
  </si>
  <si>
    <t>январь 2024 г - март 2024 г</t>
  </si>
  <si>
    <t>Звезда Плюс</t>
  </si>
  <si>
    <t>ТВ21</t>
  </si>
  <si>
    <t>01.01.2024-31.12.2024</t>
  </si>
  <si>
    <t xml:space="preserve"> ЦЕНЫ на январь 2024</t>
  </si>
  <si>
    <t xml:space="preserve">Коэффициенты пересчета стоимости к ценам на январь 2024 г: </t>
  </si>
  <si>
    <t>BRIDGE РУССКИЙ ХИТ</t>
  </si>
  <si>
    <t>BRIDGE</t>
  </si>
  <si>
    <t>Лапки LIVE</t>
  </si>
  <si>
    <t>НТВ ПРАВО</t>
  </si>
  <si>
    <t>HDL</t>
  </si>
  <si>
    <t>365 ДНЕЙ ТВ</t>
  </si>
  <si>
    <t>Неизвестная Россия</t>
  </si>
  <si>
    <t>ЦТВ</t>
  </si>
  <si>
    <t>РОМАНТИЧНОЕ</t>
  </si>
  <si>
    <t>КИНОПОКАЗ</t>
  </si>
  <si>
    <t>БЛОКБАСТЕР</t>
  </si>
  <si>
    <t>КАМЕДИ</t>
  </si>
  <si>
    <t>ХИТ</t>
  </si>
  <si>
    <t>SCREAM</t>
  </si>
  <si>
    <t>АРСЕНАЛ</t>
  </si>
  <si>
    <t>В МИРЕ ЖИВОТНЫХ</t>
  </si>
  <si>
    <t>ДЕНЬ ПОБЕДЫ</t>
  </si>
  <si>
    <t>ЗОО ТВ</t>
  </si>
  <si>
    <t>ЛЮБИМОЕ</t>
  </si>
  <si>
    <t>НАШ КИНОПОКАЗ</t>
  </si>
  <si>
    <t>НАШЕ МУЖСКОЕ</t>
  </si>
  <si>
    <t>ПРО ЛЮБОВЬ</t>
  </si>
  <si>
    <t>START AIR</t>
  </si>
  <si>
    <t>размещение с марта 2024</t>
  </si>
  <si>
    <t>Мосфильм. Золотая коллекция, РФ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</si>
</sst>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164" formatCode="#,##0.00&quot;р.&quot;"/>
    <numFmt numFmtId="165" formatCode="[$$-409]#,##0.00"/>
    <numFmt numFmtId="166" formatCode="_-* #,##0.00_р_._-;\-* #,##0.00_р_._-;_-* &quot;-&quot;??_р_._-;_-@_-"/>
    <numFmt numFmtId="167" formatCode="_-* #,##0_р_._-;\-* #,##0_р_._-;_-* &quot;-&quot;_р_._-;_-@_-"/>
    <numFmt numFmtId="168" formatCode="#,##0.00\ &quot;₽&quot;"/>
    <numFmt numFmtId="169" formatCode="#,##0.00_ ;\-#,##0.00\ "/>
  </numFmts>
  <fonts count="5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b/>
      <u/>
      <sz val="14"/>
      <color theme="1"/>
      <name val="Calibri"/>
      <family val="2"/>
      <charset val="204"/>
      <scheme val="minor"/>
    </font>
    <font>
      <b/>
      <i/>
      <sz val="9"/>
      <color theme="1"/>
      <name val="Calibri"/>
      <family val="2"/>
      <charset val="204"/>
      <scheme val="minor"/>
    </font>
    <font>
      <u/>
      <sz val="11"/>
      <color theme="1"/>
      <name val="Calibri"/>
      <family val="2"/>
      <charset val="204"/>
      <scheme val="minor"/>
    </font>
    <font>
      <sz val="11"/>
      <name val="Calibri"/>
      <family val="2"/>
      <charset val="204"/>
      <scheme val="minor"/>
    </font>
    <font>
      <sz val="10"/>
      <color theme="1"/>
      <name val="Calibri"/>
      <family val="2"/>
      <scheme val="minor"/>
    </font>
    <font>
      <u/>
      <sz val="10"/>
      <color theme="1"/>
      <name val="Calibri"/>
      <family val="2"/>
      <charset val="204"/>
      <scheme val="minor"/>
    </font>
    <font>
      <b/>
      <i/>
      <sz val="11"/>
      <color theme="1"/>
      <name val="Calibri"/>
      <family val="2"/>
      <charset val="204"/>
      <scheme val="minor"/>
    </font>
    <font>
      <sz val="9"/>
      <color theme="1"/>
      <name val="Calibri"/>
      <family val="2"/>
      <charset val="204"/>
      <scheme val="minor"/>
    </font>
    <font>
      <b/>
      <sz val="11"/>
      <color rgb="FFFF0000"/>
      <name val="Calibri"/>
      <family val="2"/>
      <charset val="204"/>
      <scheme val="minor"/>
    </font>
    <font>
      <i/>
      <sz val="11"/>
      <color rgb="FFFF0000"/>
      <name val="Calibri"/>
      <family val="2"/>
      <charset val="204"/>
      <scheme val="minor"/>
    </font>
    <font>
      <i/>
      <sz val="11"/>
      <name val="Calibri"/>
      <family val="2"/>
      <charset val="204"/>
      <scheme val="minor"/>
    </font>
    <font>
      <b/>
      <sz val="9"/>
      <color rgb="FF000000"/>
      <name val="Calibri"/>
      <family val="2"/>
      <charset val="204"/>
      <scheme val="minor"/>
    </font>
    <font>
      <sz val="9"/>
      <color rgb="FF000000"/>
      <name val="Calibri"/>
      <family val="2"/>
      <charset val="204"/>
      <scheme val="minor"/>
    </font>
    <font>
      <sz val="10"/>
      <name val="Arial"/>
      <family val="2"/>
      <charset val="204"/>
    </font>
    <font>
      <sz val="10"/>
      <name val="Arial"/>
      <family val="2"/>
      <charset val="204"/>
    </font>
    <font>
      <sz val="11"/>
      <color indexed="8"/>
      <name val="Calibri"/>
      <family val="2"/>
      <charset val="204"/>
    </font>
    <font>
      <sz val="10"/>
      <name val="Helv"/>
      <charset val="204"/>
    </font>
    <font>
      <b/>
      <sz val="10"/>
      <color theme="1"/>
      <name val="Calibri"/>
      <family val="2"/>
      <charset val="204"/>
      <scheme val="minor"/>
    </font>
    <font>
      <sz val="10"/>
      <color theme="1"/>
      <name val="Calibri"/>
      <family val="2"/>
      <charset val="204"/>
      <scheme val="minor"/>
    </font>
    <font>
      <u/>
      <sz val="9"/>
      <color theme="1"/>
      <name val="Calibri"/>
      <family val="2"/>
      <charset val="204"/>
      <scheme val="minor"/>
    </font>
    <font>
      <b/>
      <sz val="9"/>
      <color theme="1"/>
      <name val="Calibri"/>
      <family val="2"/>
      <charset val="204"/>
      <scheme val="minor"/>
    </font>
    <font>
      <u/>
      <sz val="11"/>
      <color theme="1"/>
      <name val="Calibri"/>
      <family val="2"/>
      <scheme val="minor"/>
    </font>
    <font>
      <b/>
      <u/>
      <sz val="11"/>
      <color theme="1"/>
      <name val="Calibri"/>
      <family val="2"/>
      <charset val="204"/>
      <scheme val="minor"/>
    </font>
    <font>
      <sz val="10"/>
      <name val="Arial"/>
      <family val="2"/>
      <charset val="204"/>
    </font>
    <font>
      <b/>
      <sz val="10"/>
      <name val="Arial"/>
      <family val="2"/>
      <charset val="204"/>
    </font>
    <font>
      <b/>
      <sz val="11"/>
      <name val="Calibri"/>
      <family val="2"/>
      <charset val="204"/>
      <scheme val="minor"/>
    </font>
    <font>
      <i/>
      <u/>
      <sz val="11"/>
      <color theme="1"/>
      <name val="Calibri"/>
      <family val="2"/>
      <charset val="204"/>
      <scheme val="minor"/>
    </font>
    <font>
      <i/>
      <sz val="11"/>
      <color rgb="FF0070C0"/>
      <name val="Calibri"/>
      <family val="2"/>
      <charset val="204"/>
      <scheme val="minor"/>
    </font>
    <font>
      <b/>
      <sz val="11"/>
      <color theme="0"/>
      <name val="Calibri"/>
      <family val="2"/>
      <charset val="204"/>
      <scheme val="minor"/>
    </font>
    <font>
      <sz val="11"/>
      <color theme="0"/>
      <name val="Calibri"/>
      <family val="2"/>
      <charset val="204"/>
      <scheme val="minor"/>
    </font>
    <font>
      <b/>
      <u/>
      <sz val="11"/>
      <color theme="0"/>
      <name val="Calibri"/>
      <family val="2"/>
      <charset val="204"/>
      <scheme val="minor"/>
    </font>
    <font>
      <i/>
      <sz val="8"/>
      <name val="Arial"/>
      <family val="2"/>
      <charset val="204"/>
    </font>
    <font>
      <sz val="11"/>
      <color theme="1"/>
      <name val="Calibri"/>
      <family val="2"/>
      <scheme val="minor"/>
    </font>
    <font>
      <sz val="10"/>
      <name val="Arial"/>
      <charset val="204"/>
    </font>
    <font>
      <sz val="11"/>
      <name val="Calibri"/>
      <family val="2"/>
      <scheme val="minor"/>
    </font>
    <font>
      <b/>
      <sz val="11"/>
      <name val="Calibri"/>
      <family val="2"/>
      <scheme val="minor"/>
    </font>
    <font>
      <i/>
      <sz val="11"/>
      <name val="Calibri"/>
      <family val="2"/>
      <scheme val="minor"/>
    </font>
    <font>
      <sz val="11"/>
      <color rgb="FFC00000"/>
      <name val="Calibri"/>
      <family val="2"/>
      <charset val="204"/>
      <scheme val="minor"/>
    </font>
  </fonts>
  <fills count="12">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5"/>
      </patternFill>
    </fill>
    <fill>
      <patternFill patternType="solid">
        <fgColor indexed="44"/>
      </patternFill>
    </fill>
    <fill>
      <patternFill patternType="solid">
        <fgColor theme="0"/>
        <bgColor indexed="64"/>
      </patternFill>
    </fill>
    <fill>
      <patternFill patternType="solid">
        <fgColor indexed="44"/>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64"/>
      </bottom>
      <diagonal/>
    </border>
    <border>
      <left style="thin">
        <color indexed="22"/>
      </left>
      <right style="double">
        <color indexed="64"/>
      </right>
      <top/>
      <bottom style="thin">
        <color indexed="64"/>
      </bottom>
      <diagonal/>
    </border>
    <border>
      <left style="thin">
        <color indexed="64"/>
      </left>
      <right style="thin">
        <color indexed="22"/>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11" fillId="0" borderId="0"/>
    <xf numFmtId="0" fontId="27" fillId="0" borderId="0"/>
    <xf numFmtId="9" fontId="27" fillId="0" borderId="0" applyFont="0" applyFill="0" applyBorder="0" applyAlignment="0" applyProtection="0"/>
    <xf numFmtId="166" fontId="27" fillId="0" borderId="0" applyFont="0" applyFill="0" applyBorder="0" applyAlignment="0" applyProtection="0"/>
    <xf numFmtId="167" fontId="27" fillId="0" borderId="0" applyFont="0" applyFill="0" applyBorder="0" applyAlignment="0" applyProtection="0"/>
    <xf numFmtId="167" fontId="28" fillId="0" borderId="0" applyFont="0" applyFill="0" applyBorder="0" applyAlignment="0" applyProtection="0"/>
    <xf numFmtId="9" fontId="28" fillId="0" borderId="0" applyFont="0" applyFill="0" applyBorder="0" applyAlignment="0" applyProtection="0"/>
    <xf numFmtId="0" fontId="27" fillId="0" borderId="0"/>
    <xf numFmtId="0" fontId="27" fillId="0" borderId="0"/>
    <xf numFmtId="9" fontId="27" fillId="0" borderId="0" applyFont="0" applyFill="0" applyBorder="0" applyAlignment="0" applyProtection="0"/>
    <xf numFmtId="9" fontId="28" fillId="0" borderId="0" applyFont="0" applyFill="0" applyBorder="0" applyAlignment="0" applyProtection="0"/>
    <xf numFmtId="0" fontId="28" fillId="0" borderId="0"/>
    <xf numFmtId="166" fontId="27" fillId="0" borderId="0" applyFont="0" applyFill="0" applyBorder="0" applyAlignment="0" applyProtection="0"/>
    <xf numFmtId="0" fontId="11" fillId="8" borderId="0" applyNumberFormat="0" applyBorder="0" applyAlignment="0" applyProtection="0"/>
    <xf numFmtId="166" fontId="28" fillId="0" borderId="0" applyFont="0" applyFill="0" applyBorder="0" applyAlignment="0" applyProtection="0"/>
    <xf numFmtId="0" fontId="28" fillId="0" borderId="0"/>
    <xf numFmtId="9" fontId="28" fillId="0" borderId="0" applyFont="0" applyFill="0" applyBorder="0" applyAlignment="0" applyProtection="0"/>
    <xf numFmtId="0" fontId="28" fillId="0" borderId="0"/>
    <xf numFmtId="0" fontId="28" fillId="0" borderId="0"/>
    <xf numFmtId="0" fontId="11" fillId="0" borderId="0"/>
    <xf numFmtId="0" fontId="30" fillId="0" borderId="0"/>
    <xf numFmtId="167"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29" fillId="9" borderId="0" applyNumberFormat="0" applyBorder="0" applyAlignment="0" applyProtection="0"/>
    <xf numFmtId="0" fontId="30" fillId="0" borderId="0"/>
    <xf numFmtId="0" fontId="9" fillId="0" borderId="0"/>
    <xf numFmtId="0" fontId="37" fillId="0" borderId="0"/>
    <xf numFmtId="0" fontId="27" fillId="0" borderId="0"/>
    <xf numFmtId="9" fontId="27" fillId="0" borderId="0" applyFont="0" applyFill="0" applyBorder="0" applyAlignment="0" applyProtection="0"/>
    <xf numFmtId="0" fontId="27" fillId="0" borderId="0"/>
    <xf numFmtId="0" fontId="27" fillId="0" borderId="0"/>
    <xf numFmtId="0" fontId="9" fillId="0" borderId="0"/>
    <xf numFmtId="9" fontId="27" fillId="0" borderId="0" applyFont="0" applyFill="0" applyBorder="0" applyAlignment="0" applyProtection="0"/>
    <xf numFmtId="167" fontId="27" fillId="0" borderId="0" applyFont="0" applyFill="0" applyBorder="0" applyAlignment="0" applyProtection="0"/>
    <xf numFmtId="9" fontId="37" fillId="0" borderId="0" applyFont="0" applyFill="0" applyBorder="0" applyAlignment="0" applyProtection="0"/>
    <xf numFmtId="167" fontId="37" fillId="0" borderId="0" applyFont="0" applyFill="0" applyBorder="0" applyAlignment="0" applyProtection="0"/>
    <xf numFmtId="9" fontId="27" fillId="0" borderId="0" applyFont="0" applyFill="0" applyBorder="0" applyAlignment="0" applyProtection="0"/>
    <xf numFmtId="167" fontId="27" fillId="0" borderId="0" applyFont="0" applyFill="0" applyBorder="0" applyAlignment="0" applyProtection="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46" fillId="0" borderId="0"/>
    <xf numFmtId="41" fontId="46" fillId="0" borderId="0" applyFont="0" applyFill="0" applyBorder="0" applyAlignment="0" applyProtection="0"/>
    <xf numFmtId="0" fontId="47" fillId="0" borderId="0"/>
    <xf numFmtId="9" fontId="47" fillId="0" borderId="0" applyFont="0" applyFill="0" applyBorder="0" applyAlignment="0" applyProtection="0"/>
    <xf numFmtId="167" fontId="47" fillId="0" borderId="0" applyFont="0" applyFill="0" applyBorder="0" applyAlignment="0" applyProtection="0"/>
    <xf numFmtId="0" fontId="27" fillId="0" borderId="0"/>
    <xf numFmtId="0" fontId="2" fillId="0" borderId="0"/>
    <xf numFmtId="0" fontId="1" fillId="0" borderId="0"/>
  </cellStyleXfs>
  <cellXfs count="106">
    <xf numFmtId="0" fontId="0" fillId="0" borderId="0" xfId="0"/>
    <xf numFmtId="0" fontId="13" fillId="0" borderId="0" xfId="0" applyFont="1"/>
    <xf numFmtId="2" fontId="13" fillId="0" borderId="0" xfId="0" applyNumberFormat="1" applyFont="1"/>
    <xf numFmtId="21" fontId="13" fillId="0" borderId="0" xfId="0" applyNumberFormat="1" applyFont="1"/>
    <xf numFmtId="164" fontId="13" fillId="0" borderId="0" xfId="0" applyNumberFormat="1" applyFont="1"/>
    <xf numFmtId="0" fontId="0" fillId="0" borderId="0" xfId="0" applyFill="1"/>
    <xf numFmtId="0" fontId="0" fillId="2" borderId="0" xfId="0" applyFill="1"/>
    <xf numFmtId="0" fontId="14" fillId="0" borderId="0" xfId="0" applyFont="1" applyAlignment="1">
      <alignment horizontal="right"/>
    </xf>
    <xf numFmtId="164" fontId="14" fillId="0" borderId="0" xfId="0" applyNumberFormat="1" applyFont="1"/>
    <xf numFmtId="165" fontId="0" fillId="0" borderId="0" xfId="0" applyNumberFormat="1"/>
    <xf numFmtId="0" fontId="13" fillId="2" borderId="1" xfId="0" applyFont="1" applyFill="1" applyBorder="1"/>
    <xf numFmtId="0" fontId="13" fillId="2" borderId="1" xfId="0" applyFont="1" applyFill="1" applyBorder="1" applyAlignment="1">
      <alignment wrapText="1"/>
    </xf>
    <xf numFmtId="0" fontId="0" fillId="0" borderId="0" xfId="0" applyAlignment="1">
      <alignment horizontal="right"/>
    </xf>
    <xf numFmtId="0" fontId="12" fillId="0" borderId="0" xfId="0" applyFont="1" applyAlignment="1">
      <alignment horizontal="center"/>
    </xf>
    <xf numFmtId="0" fontId="15" fillId="0" borderId="0" xfId="0" applyFont="1"/>
    <xf numFmtId="0" fontId="16" fillId="6" borderId="0" xfId="0" applyFont="1" applyFill="1"/>
    <xf numFmtId="0" fontId="0" fillId="6" borderId="0" xfId="0" applyFill="1"/>
    <xf numFmtId="17" fontId="17" fillId="2" borderId="1" xfId="0" applyNumberFormat="1" applyFont="1" applyFill="1" applyBorder="1"/>
    <xf numFmtId="2" fontId="17" fillId="2" borderId="1" xfId="0" applyNumberFormat="1" applyFont="1" applyFill="1" applyBorder="1"/>
    <xf numFmtId="10" fontId="17" fillId="2" borderId="1" xfId="0" applyNumberFormat="1" applyFont="1" applyFill="1" applyBorder="1"/>
    <xf numFmtId="164" fontId="17" fillId="2" borderId="1" xfId="0" applyNumberFormat="1" applyFont="1" applyFill="1" applyBorder="1"/>
    <xf numFmtId="0" fontId="17" fillId="0" borderId="0" xfId="0" applyFont="1"/>
    <xf numFmtId="0" fontId="18" fillId="0" borderId="0" xfId="0" applyFont="1"/>
    <xf numFmtId="0" fontId="13" fillId="6" borderId="1" xfId="0" applyFont="1" applyFill="1" applyBorder="1" applyAlignment="1">
      <alignment wrapText="1"/>
    </xf>
    <xf numFmtId="164" fontId="17" fillId="6" borderId="1" xfId="0" applyNumberFormat="1" applyFont="1" applyFill="1" applyBorder="1"/>
    <xf numFmtId="2" fontId="17" fillId="6" borderId="1" xfId="0" applyNumberFormat="1" applyFont="1" applyFill="1" applyBorder="1"/>
    <xf numFmtId="21" fontId="17" fillId="6" borderId="1" xfId="0" applyNumberFormat="1" applyFont="1" applyFill="1" applyBorder="1"/>
    <xf numFmtId="0" fontId="20" fillId="2" borderId="1" xfId="0" applyFont="1" applyFill="1" applyBorder="1" applyAlignment="1">
      <alignment wrapText="1"/>
    </xf>
    <xf numFmtId="0" fontId="12" fillId="2" borderId="1" xfId="0" applyFont="1" applyFill="1" applyBorder="1" applyAlignment="1">
      <alignment horizontal="center" wrapText="1"/>
    </xf>
    <xf numFmtId="0" fontId="20" fillId="4" borderId="1" xfId="0" applyFont="1" applyFill="1" applyBorder="1" applyAlignment="1">
      <alignment wrapText="1"/>
    </xf>
    <xf numFmtId="0" fontId="21" fillId="0" borderId="0" xfId="0" applyFont="1"/>
    <xf numFmtId="2" fontId="17" fillId="2" borderId="1" xfId="0" applyNumberFormat="1" applyFont="1" applyFill="1" applyBorder="1" applyAlignment="1">
      <alignment horizontal="center"/>
    </xf>
    <xf numFmtId="164" fontId="17" fillId="2" borderId="1" xfId="0" applyNumberFormat="1" applyFont="1" applyFill="1" applyBorder="1" applyAlignment="1">
      <alignment horizontal="center"/>
    </xf>
    <xf numFmtId="0" fontId="22" fillId="0" borderId="0" xfId="0" applyFont="1"/>
    <xf numFmtId="0" fontId="0" fillId="4" borderId="0" xfId="0" applyFill="1"/>
    <xf numFmtId="0" fontId="12" fillId="0" borderId="0" xfId="0" applyFont="1"/>
    <xf numFmtId="0" fontId="13" fillId="0" borderId="0" xfId="0" applyFont="1" applyAlignment="1">
      <alignment horizontal="right"/>
    </xf>
    <xf numFmtId="10" fontId="23" fillId="0" borderId="0" xfId="0" applyNumberFormat="1" applyFont="1"/>
    <xf numFmtId="0" fontId="24" fillId="0" borderId="0" xfId="0" applyFont="1"/>
    <xf numFmtId="10" fontId="23" fillId="7" borderId="0" xfId="0" applyNumberFormat="1" applyFont="1" applyFill="1"/>
    <xf numFmtId="0" fontId="0" fillId="7" borderId="0" xfId="0" applyFill="1"/>
    <xf numFmtId="0" fontId="26" fillId="0" borderId="0" xfId="0" applyFont="1" applyAlignment="1">
      <alignment vertical="center" readingOrder="1"/>
    </xf>
    <xf numFmtId="0" fontId="31" fillId="0" borderId="0" xfId="0" applyFont="1"/>
    <xf numFmtId="0" fontId="32" fillId="0" borderId="0" xfId="0" applyFont="1"/>
    <xf numFmtId="168" fontId="13" fillId="0" borderId="0" xfId="0" applyNumberFormat="1" applyFont="1"/>
    <xf numFmtId="168" fontId="13" fillId="6" borderId="1" xfId="0" applyNumberFormat="1" applyFont="1" applyFill="1" applyBorder="1" applyAlignment="1">
      <alignment wrapText="1"/>
    </xf>
    <xf numFmtId="168" fontId="17" fillId="6" borderId="1" xfId="0" applyNumberFormat="1" applyFont="1" applyFill="1" applyBorder="1"/>
    <xf numFmtId="0" fontId="0" fillId="10" borderId="0" xfId="0" applyFill="1"/>
    <xf numFmtId="0" fontId="35" fillId="6" borderId="0" xfId="0" applyFont="1" applyFill="1"/>
    <xf numFmtId="2" fontId="13" fillId="10" borderId="0" xfId="0" applyNumberFormat="1" applyFont="1" applyFill="1"/>
    <xf numFmtId="21" fontId="13" fillId="10" borderId="0" xfId="0" applyNumberFormat="1" applyFont="1" applyFill="1"/>
    <xf numFmtId="0" fontId="13" fillId="10" borderId="0" xfId="0" applyFont="1" applyFill="1"/>
    <xf numFmtId="164" fontId="13" fillId="10" borderId="0" xfId="0" applyNumberFormat="1" applyFont="1" applyFill="1"/>
    <xf numFmtId="0" fontId="36" fillId="10" borderId="0" xfId="0" applyFont="1" applyFill="1"/>
    <xf numFmtId="0" fontId="36" fillId="10" borderId="0" xfId="0" applyFont="1" applyFill="1" applyAlignment="1">
      <alignment horizontal="left"/>
    </xf>
    <xf numFmtId="0" fontId="36" fillId="10" borderId="0" xfId="0" applyFont="1" applyFill="1" applyAlignment="1">
      <alignment horizontal="right"/>
    </xf>
    <xf numFmtId="0" fontId="20" fillId="4" borderId="1" xfId="0" applyFont="1" applyFill="1" applyBorder="1"/>
    <xf numFmtId="168" fontId="20" fillId="4" borderId="1" xfId="0" applyNumberFormat="1" applyFont="1" applyFill="1" applyBorder="1" applyAlignment="1">
      <alignment wrapText="1"/>
    </xf>
    <xf numFmtId="168" fontId="10" fillId="0" borderId="0" xfId="0" applyNumberFormat="1" applyFont="1"/>
    <xf numFmtId="0" fontId="10" fillId="0" borderId="0" xfId="0" applyFont="1"/>
    <xf numFmtId="2" fontId="17" fillId="10" borderId="1" xfId="0" applyNumberFormat="1" applyFont="1" applyFill="1" applyBorder="1"/>
    <xf numFmtId="21" fontId="17" fillId="10" borderId="1" xfId="0" applyNumberFormat="1" applyFont="1" applyFill="1" applyBorder="1"/>
    <xf numFmtId="10" fontId="17" fillId="10" borderId="1" xfId="0" applyNumberFormat="1" applyFont="1" applyFill="1" applyBorder="1"/>
    <xf numFmtId="0" fontId="40" fillId="4" borderId="0" xfId="0" applyFont="1" applyFill="1" applyAlignment="1">
      <alignment horizontal="left"/>
    </xf>
    <xf numFmtId="0" fontId="36" fillId="4" borderId="0" xfId="0" applyFont="1" applyFill="1"/>
    <xf numFmtId="2" fontId="13" fillId="4" borderId="0" xfId="0" applyNumberFormat="1" applyFont="1" applyFill="1"/>
    <xf numFmtId="2" fontId="17" fillId="10" borderId="2" xfId="0" applyNumberFormat="1" applyFont="1" applyFill="1" applyBorder="1"/>
    <xf numFmtId="168" fontId="41" fillId="0" borderId="0" xfId="0" applyNumberFormat="1" applyFont="1"/>
    <xf numFmtId="0" fontId="42" fillId="3" borderId="0" xfId="0" applyFont="1" applyFill="1" applyAlignment="1">
      <alignment horizontal="left"/>
    </xf>
    <xf numFmtId="0" fontId="43" fillId="3" borderId="0" xfId="0" applyFont="1" applyFill="1"/>
    <xf numFmtId="17" fontId="43" fillId="5" borderId="0" xfId="0" applyNumberFormat="1" applyFont="1" applyFill="1" applyAlignment="1">
      <alignment horizontal="left"/>
    </xf>
    <xf numFmtId="0" fontId="43" fillId="5" borderId="0" xfId="0" applyFont="1" applyFill="1"/>
    <xf numFmtId="0" fontId="44" fillId="3" borderId="0" xfId="0" applyFont="1" applyFill="1" applyAlignment="1">
      <alignment horizontal="left"/>
    </xf>
    <xf numFmtId="0" fontId="22" fillId="10" borderId="0" xfId="0" applyFont="1" applyFill="1"/>
    <xf numFmtId="0" fontId="36" fillId="3" borderId="0" xfId="0" applyFont="1" applyFill="1"/>
    <xf numFmtId="2" fontId="13" fillId="3" borderId="0" xfId="0" applyNumberFormat="1" applyFont="1" applyFill="1"/>
    <xf numFmtId="21" fontId="13" fillId="3" borderId="0" xfId="0" applyNumberFormat="1" applyFont="1" applyFill="1"/>
    <xf numFmtId="0" fontId="13" fillId="3" borderId="0" xfId="0" applyFont="1" applyFill="1"/>
    <xf numFmtId="164" fontId="13" fillId="3" borderId="0" xfId="0" applyNumberFormat="1" applyFont="1" applyFill="1"/>
    <xf numFmtId="165" fontId="0" fillId="3" borderId="0" xfId="0" applyNumberFormat="1" applyFill="1"/>
    <xf numFmtId="165" fontId="0" fillId="10" borderId="0" xfId="0" applyNumberFormat="1" applyFill="1"/>
    <xf numFmtId="17" fontId="12" fillId="7" borderId="0" xfId="0" applyNumberFormat="1" applyFont="1" applyFill="1"/>
    <xf numFmtId="168" fontId="39" fillId="10" borderId="1" xfId="0" applyNumberFormat="1" applyFont="1" applyFill="1" applyBorder="1"/>
    <xf numFmtId="168" fontId="24" fillId="10" borderId="1" xfId="0" applyNumberFormat="1" applyFont="1" applyFill="1" applyBorder="1"/>
    <xf numFmtId="0" fontId="45" fillId="0" borderId="0" xfId="31" applyFont="1" applyFill="1" applyBorder="1" applyAlignment="1" applyProtection="1">
      <alignment horizontal="center" vertical="center" wrapText="1"/>
    </xf>
    <xf numFmtId="0" fontId="38" fillId="11" borderId="3" xfId="28" applyFont="1" applyFill="1" applyBorder="1" applyAlignment="1" applyProtection="1">
      <alignment horizontal="center" vertical="center"/>
    </xf>
    <xf numFmtId="0" fontId="45" fillId="11" borderId="3" xfId="31" applyFont="1" applyFill="1" applyBorder="1" applyAlignment="1" applyProtection="1">
      <alignment horizontal="center" vertical="center" wrapText="1"/>
    </xf>
    <xf numFmtId="21" fontId="13" fillId="4" borderId="0" xfId="0" applyNumberFormat="1" applyFont="1" applyFill="1"/>
    <xf numFmtId="0" fontId="13" fillId="4" borderId="0" xfId="0" applyFont="1" applyFill="1"/>
    <xf numFmtId="2" fontId="45" fillId="11" borderId="3" xfId="31" applyNumberFormat="1" applyFont="1" applyFill="1" applyBorder="1" applyAlignment="1" applyProtection="1">
      <alignment horizontal="center" vertical="center" wrapText="1"/>
    </xf>
    <xf numFmtId="0" fontId="45" fillId="11" borderId="7" xfId="31" applyFont="1" applyFill="1" applyBorder="1" applyAlignment="1" applyProtection="1">
      <alignment horizontal="center" vertical="center" wrapText="1"/>
    </xf>
    <xf numFmtId="0" fontId="45" fillId="11" borderId="6" xfId="31" applyFont="1" applyFill="1" applyBorder="1" applyAlignment="1" applyProtection="1">
      <alignment horizontal="center" vertical="center" wrapText="1"/>
    </xf>
    <xf numFmtId="0" fontId="45" fillId="11" borderId="4" xfId="31" applyFont="1" applyFill="1" applyBorder="1" applyAlignment="1" applyProtection="1">
      <alignment horizontal="center" vertical="center" wrapText="1"/>
    </xf>
    <xf numFmtId="0" fontId="45" fillId="11" borderId="5" xfId="31" applyFont="1" applyFill="1" applyBorder="1" applyAlignment="1" applyProtection="1">
      <alignment horizontal="center" vertical="center" wrapText="1"/>
    </xf>
    <xf numFmtId="168" fontId="50" fillId="10" borderId="1" xfId="0" applyNumberFormat="1" applyFont="1" applyFill="1" applyBorder="1"/>
    <xf numFmtId="10" fontId="48" fillId="10" borderId="1" xfId="0" applyNumberFormat="1" applyFont="1" applyFill="1" applyBorder="1"/>
    <xf numFmtId="2" fontId="48" fillId="10" borderId="2" xfId="0" applyNumberFormat="1" applyFont="1" applyFill="1" applyBorder="1"/>
    <xf numFmtId="2" fontId="48" fillId="10" borderId="1" xfId="0" applyNumberFormat="1" applyFont="1" applyFill="1" applyBorder="1"/>
    <xf numFmtId="21" fontId="48" fillId="10" borderId="1" xfId="0" applyNumberFormat="1" applyFont="1" applyFill="1" applyBorder="1"/>
    <xf numFmtId="168" fontId="49" fillId="10" borderId="1" xfId="0" applyNumberFormat="1" applyFont="1" applyFill="1" applyBorder="1"/>
    <xf numFmtId="0" fontId="49" fillId="0" borderId="0" xfId="0" applyFont="1"/>
    <xf numFmtId="10" fontId="51" fillId="10" borderId="1" xfId="0" applyNumberFormat="1" applyFont="1" applyFill="1" applyBorder="1"/>
    <xf numFmtId="0" fontId="46" fillId="10" borderId="8" xfId="51" applyFill="1" applyBorder="1" applyAlignment="1">
      <alignment horizontal="left"/>
    </xf>
    <xf numFmtId="0" fontId="46" fillId="10" borderId="8" xfId="51" applyFill="1" applyBorder="1"/>
    <xf numFmtId="169" fontId="27" fillId="0" borderId="9" xfId="4" applyNumberFormat="1" applyBorder="1" applyProtection="1"/>
    <xf numFmtId="169" fontId="27" fillId="0" borderId="10" xfId="4" applyNumberFormat="1" applyBorder="1" applyProtection="1"/>
  </cellXfs>
  <cellStyles count="59">
    <cellStyle name="40% - Акцент1 2" xfId="25"/>
    <cellStyle name="40% — акцент1 2" xfId="14"/>
    <cellStyle name="Comma 2" xfId="13"/>
    <cellStyle name="Comma 2 2" xfId="15"/>
    <cellStyle name="Normal 2" xfId="9"/>
    <cellStyle name="Normal 2 2" xfId="16"/>
    <cellStyle name="Normal_CPP 02 без ТВ6" xfId="8"/>
    <cellStyle name="Percent 2" xfId="10"/>
    <cellStyle name="Percent 2 2" xfId="17"/>
    <cellStyle name="Style 1" xfId="26"/>
    <cellStyle name="Обычный" xfId="0" builtinId="0"/>
    <cellStyle name="Обычный 10" xfId="48"/>
    <cellStyle name="Обычный 11" xfId="50"/>
    <cellStyle name="Обычный 12" xfId="57"/>
    <cellStyle name="Обычный 13" xfId="58"/>
    <cellStyle name="Обычный 2" xfId="2"/>
    <cellStyle name="Обычный 2 15" xfId="18"/>
    <cellStyle name="Обычный 2 16" xfId="12"/>
    <cellStyle name="Обычный 2 2" xfId="19"/>
    <cellStyle name="Обычный 2 2 2" xfId="31"/>
    <cellStyle name="Обычный 2 2 3" xfId="29"/>
    <cellStyle name="Обычный 2 3" xfId="32"/>
    <cellStyle name="Обычный 2 4" xfId="28"/>
    <cellStyle name="Обычный 2 5" xfId="51"/>
    <cellStyle name="Обычный 3" xfId="20"/>
    <cellStyle name="Обычный 3 2" xfId="33"/>
    <cellStyle name="Обычный 3 3" xfId="41"/>
    <cellStyle name="Обычный 3 4" xfId="43"/>
    <cellStyle name="Обычный 3 5" xfId="45"/>
    <cellStyle name="Обычный 3 6" xfId="47"/>
    <cellStyle name="Обычный 3 7" xfId="49"/>
    <cellStyle name="Обычный 3 8" xfId="53"/>
    <cellStyle name="Обычный 3 9" xfId="56"/>
    <cellStyle name="Обычный 4" xfId="1"/>
    <cellStyle name="Обычный 5" xfId="27"/>
    <cellStyle name="Обычный 6" xfId="40"/>
    <cellStyle name="Обычный 7" xfId="42"/>
    <cellStyle name="Обычный 8" xfId="44"/>
    <cellStyle name="Обычный 9" xfId="46"/>
    <cellStyle name="Процентный 2" xfId="3"/>
    <cellStyle name="Процентный 2 15" xfId="7"/>
    <cellStyle name="Процентный 2 2" xfId="11"/>
    <cellStyle name="Процентный 2 2 2" xfId="30"/>
    <cellStyle name="Процентный 2 3" xfId="54"/>
    <cellStyle name="Процентный 3" xfId="34"/>
    <cellStyle name="Процентный 4" xfId="36"/>
    <cellStyle name="Процентный 4 2" xfId="38"/>
    <cellStyle name="Стиль 1" xfId="21"/>
    <cellStyle name="Финансовый [0] 2" xfId="5"/>
    <cellStyle name="Финансовый [0] 2 13" xfId="6"/>
    <cellStyle name="Финансовый [0] 2 2" xfId="22"/>
    <cellStyle name="Финансовый [0] 3" xfId="35"/>
    <cellStyle name="Финансовый [0] 3 2" xfId="52"/>
    <cellStyle name="Финансовый [0] 4" xfId="37"/>
    <cellStyle name="Финансовый [0] 4 2" xfId="39"/>
    <cellStyle name="Финансовый [0] 4 3" xfId="55"/>
    <cellStyle name="Финансовый 2" xfId="4"/>
    <cellStyle name="Финансовый 2 13" xfId="23"/>
    <cellStyle name="Финансовый 2 2"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ministar.ru/"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ministar.ru/"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3</xdr:row>
      <xdr:rowOff>152400</xdr:rowOff>
    </xdr:from>
    <xdr:to>
      <xdr:col>10</xdr:col>
      <xdr:colOff>444620</xdr:colOff>
      <xdr:row>7</xdr:row>
      <xdr:rowOff>95250</xdr:rowOff>
    </xdr:to>
    <xdr:pic>
      <xdr:nvPicPr>
        <xdr:cNvPr id="2" name="Рисунок 3" descr="xl/media/image1.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38950" y="533400"/>
          <a:ext cx="253059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11</xdr:col>
      <xdr:colOff>0</xdr:colOff>
      <xdr:row>5</xdr:row>
      <xdr:rowOff>180975</xdr:rowOff>
    </xdr:from>
    <xdr:to>
      <xdr:col>14</xdr:col>
      <xdr:colOff>155121</xdr:colOff>
      <xdr:row>7</xdr:row>
      <xdr:rowOff>115660</xdr:rowOff>
    </xdr:to>
    <xdr:pic>
      <xdr:nvPicPr>
        <xdr:cNvPr id="3" name="Рисунок 4" descr="xl/media/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96450" y="942975"/>
          <a:ext cx="2688771" cy="3156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16</xdr:col>
      <xdr:colOff>43010</xdr:colOff>
      <xdr:row>4</xdr:row>
      <xdr:rowOff>57150</xdr:rowOff>
    </xdr:from>
    <xdr:to>
      <xdr:col>18</xdr:col>
      <xdr:colOff>519947</xdr:colOff>
      <xdr:row>7</xdr:row>
      <xdr:rowOff>114301</xdr:rowOff>
    </xdr:to>
    <xdr:pic>
      <xdr:nvPicPr>
        <xdr:cNvPr id="4" name="Рисунок 5" descr="xl/media/image2.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625785" y="628650"/>
          <a:ext cx="2705787"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0</xdr:row>
      <xdr:rowOff>0</xdr:rowOff>
    </xdr:from>
    <xdr:to>
      <xdr:col>6</xdr:col>
      <xdr:colOff>247650</xdr:colOff>
      <xdr:row>3</xdr:row>
      <xdr:rowOff>133350</xdr:rowOff>
    </xdr:to>
    <xdr:pic>
      <xdr:nvPicPr>
        <xdr:cNvPr id="2" name="Рисунок 3" descr="xl/media/image1.png">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00850" y="0"/>
          <a:ext cx="2619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6</xdr:col>
      <xdr:colOff>533400</xdr:colOff>
      <xdr:row>2</xdr:row>
      <xdr:rowOff>38100</xdr:rowOff>
    </xdr:from>
    <xdr:to>
      <xdr:col>7</xdr:col>
      <xdr:colOff>1126671</xdr:colOff>
      <xdr:row>3</xdr:row>
      <xdr:rowOff>125185</xdr:rowOff>
    </xdr:to>
    <xdr:pic>
      <xdr:nvPicPr>
        <xdr:cNvPr id="3" name="Рисунок 4" descr="xl/media/image3.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286750" y="419100"/>
          <a:ext cx="1983921" cy="277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6</xdr:col>
      <xdr:colOff>590551</xdr:colOff>
      <xdr:row>5</xdr:row>
      <xdr:rowOff>104775</xdr:rowOff>
    </xdr:from>
    <xdr:to>
      <xdr:col>7</xdr:col>
      <xdr:colOff>1200151</xdr:colOff>
      <xdr:row>8</xdr:row>
      <xdr:rowOff>38101</xdr:rowOff>
    </xdr:to>
    <xdr:pic>
      <xdr:nvPicPr>
        <xdr:cNvPr id="4" name="Рисунок 5" descr="xl/media/image2.png"/>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05901" y="1247775"/>
          <a:ext cx="2000250" cy="504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S98"/>
  <sheetViews>
    <sheetView showGridLines="0" tabSelected="1" topLeftCell="A34" zoomScaleNormal="100" workbookViewId="0">
      <selection activeCell="E46" sqref="E46"/>
    </sheetView>
  </sheetViews>
  <sheetFormatPr defaultRowHeight="15" x14ac:dyDescent="0.25"/>
  <cols>
    <col min="1" max="1" width="34.85546875" customWidth="1"/>
    <col min="2" max="3" width="10.85546875" customWidth="1"/>
    <col min="4" max="4" width="14.28515625" customWidth="1"/>
    <col min="5" max="5" width="10.7109375" customWidth="1"/>
    <col min="6" max="6" width="13.28515625" customWidth="1"/>
    <col min="7" max="7" width="18.42578125" customWidth="1"/>
    <col min="8" max="8" width="12.42578125" customWidth="1"/>
    <col min="9" max="12" width="11.5703125" customWidth="1"/>
    <col min="13" max="13" width="13.140625" customWidth="1"/>
    <col min="14" max="14" width="13.28515625" customWidth="1"/>
    <col min="15" max="15" width="17.85546875" customWidth="1"/>
    <col min="16" max="17" width="17.42578125" customWidth="1"/>
    <col min="18" max="18" width="15.85546875" customWidth="1"/>
    <col min="19" max="19" width="13.85546875" customWidth="1"/>
  </cols>
  <sheetData>
    <row r="2" spans="1:19" x14ac:dyDescent="0.25">
      <c r="A2" s="13" t="s">
        <v>9</v>
      </c>
      <c r="B2" s="68" t="s">
        <v>16</v>
      </c>
      <c r="C2" s="69"/>
      <c r="D2" s="69"/>
    </row>
    <row r="3" spans="1:19" x14ac:dyDescent="0.25">
      <c r="A3" s="12" t="s">
        <v>7</v>
      </c>
      <c r="B3" s="70" t="s">
        <v>177</v>
      </c>
      <c r="C3" s="71"/>
      <c r="D3" s="71"/>
    </row>
    <row r="4" spans="1:19" x14ac:dyDescent="0.25">
      <c r="A4" s="12" t="s">
        <v>11</v>
      </c>
      <c r="B4" s="70" t="s">
        <v>10</v>
      </c>
      <c r="C4" s="71"/>
      <c r="D4" s="71"/>
    </row>
    <row r="5" spans="1:19" x14ac:dyDescent="0.25">
      <c r="A5" s="12" t="s">
        <v>12</v>
      </c>
      <c r="B5" s="70" t="s">
        <v>15</v>
      </c>
      <c r="C5" s="71"/>
      <c r="D5" s="71"/>
    </row>
    <row r="6" spans="1:19" x14ac:dyDescent="0.25">
      <c r="A6" s="12" t="s">
        <v>13</v>
      </c>
      <c r="B6" s="70" t="s">
        <v>68</v>
      </c>
      <c r="C6" s="71"/>
      <c r="D6" s="71"/>
    </row>
    <row r="7" spans="1:19" x14ac:dyDescent="0.25">
      <c r="A7" s="12" t="s">
        <v>14</v>
      </c>
      <c r="B7" s="70" t="s">
        <v>33</v>
      </c>
      <c r="C7" s="71"/>
      <c r="D7" s="71"/>
    </row>
    <row r="8" spans="1:19" x14ac:dyDescent="0.25">
      <c r="D8" s="35"/>
    </row>
    <row r="9" spans="1:19" s="1" customFormat="1" x14ac:dyDescent="0.25">
      <c r="B9" s="2"/>
      <c r="C9" s="2"/>
      <c r="D9" s="2"/>
      <c r="E9" s="2"/>
      <c r="F9" s="2"/>
      <c r="G9" s="3"/>
      <c r="I9" s="2"/>
      <c r="J9" s="2"/>
      <c r="K9" s="2"/>
      <c r="L9" s="2"/>
      <c r="M9" s="2"/>
      <c r="N9" s="44"/>
      <c r="O9" s="4"/>
      <c r="P9" s="4"/>
      <c r="Q9" s="4"/>
      <c r="R9" s="9"/>
      <c r="S9" s="2"/>
    </row>
    <row r="10" spans="1:19" x14ac:dyDescent="0.25">
      <c r="A10" t="s">
        <v>37</v>
      </c>
      <c r="B10" s="36" t="s">
        <v>23</v>
      </c>
      <c r="C10" s="1" t="s">
        <v>22</v>
      </c>
      <c r="D10" s="33" t="s">
        <v>40</v>
      </c>
      <c r="E10" s="37"/>
      <c r="H10" s="39" t="s">
        <v>33</v>
      </c>
      <c r="I10" s="40"/>
      <c r="N10" s="58"/>
    </row>
    <row r="11" spans="1:19" ht="45" x14ac:dyDescent="0.25">
      <c r="A11" s="10" t="s">
        <v>0</v>
      </c>
      <c r="B11" s="11" t="s">
        <v>17</v>
      </c>
      <c r="C11" s="11" t="s">
        <v>18</v>
      </c>
      <c r="D11" s="23" t="s">
        <v>29</v>
      </c>
      <c r="E11" s="11" t="s">
        <v>19</v>
      </c>
      <c r="F11" s="11" t="s">
        <v>2</v>
      </c>
      <c r="G11" s="23" t="s">
        <v>1</v>
      </c>
      <c r="H11" s="11" t="s">
        <v>6</v>
      </c>
      <c r="I11" s="23" t="s">
        <v>32</v>
      </c>
      <c r="J11" s="28" t="s">
        <v>31</v>
      </c>
      <c r="K11" s="28" t="s">
        <v>26</v>
      </c>
      <c r="L11" s="28" t="s">
        <v>27</v>
      </c>
      <c r="M11" s="23" t="s">
        <v>128</v>
      </c>
      <c r="N11" s="45" t="s">
        <v>129</v>
      </c>
      <c r="O11" s="11" t="s">
        <v>3</v>
      </c>
      <c r="P11" s="11" t="s">
        <v>4</v>
      </c>
      <c r="Q11" s="23" t="s">
        <v>5</v>
      </c>
      <c r="R11" s="27" t="s">
        <v>81</v>
      </c>
      <c r="S11" s="28" t="s">
        <v>25</v>
      </c>
    </row>
    <row r="12" spans="1:19" s="21" customFormat="1" x14ac:dyDescent="0.25">
      <c r="A12" s="17">
        <v>45292</v>
      </c>
      <c r="B12" s="18">
        <v>0</v>
      </c>
      <c r="C12" s="18">
        <v>0</v>
      </c>
      <c r="D12" s="25">
        <v>120</v>
      </c>
      <c r="E12" s="18">
        <v>0</v>
      </c>
      <c r="F12" s="18">
        <f>B12+C12+D12+E12</f>
        <v>120</v>
      </c>
      <c r="G12" s="26">
        <f>(B12*30+C12*15+D12*10+E12*5)/86400</f>
        <v>1.3888888888888888E-2</v>
      </c>
      <c r="H12" s="19">
        <v>0.5</v>
      </c>
      <c r="I12" s="25">
        <v>1.3720000000000001</v>
      </c>
      <c r="J12" s="31">
        <f>I12*F12</f>
        <v>164.64000000000001</v>
      </c>
      <c r="K12" s="31">
        <v>29087.03</v>
      </c>
      <c r="L12" s="31">
        <f>J12*K12/100</f>
        <v>47888.886192000005</v>
      </c>
      <c r="M12" s="25">
        <f>G12*86400/60*3*I12</f>
        <v>82.320000000000007</v>
      </c>
      <c r="N12" s="46">
        <v>134800</v>
      </c>
      <c r="O12" s="20">
        <f>M12*N12*1.2*1.15</f>
        <v>15313495.68</v>
      </c>
      <c r="P12" s="20">
        <f>O12*0.05</f>
        <v>765674.78399999999</v>
      </c>
      <c r="Q12" s="24">
        <f>O12+P12</f>
        <v>16079170.464</v>
      </c>
      <c r="R12" s="20">
        <f>Q12/(G12*86400/60)</f>
        <v>803958.52319999994</v>
      </c>
      <c r="S12" s="32">
        <f>Q12/L12</f>
        <v>335.75995899203178</v>
      </c>
    </row>
    <row r="13" spans="1:19" s="21" customFormat="1" x14ac:dyDescent="0.25">
      <c r="A13" s="17">
        <v>45323</v>
      </c>
      <c r="B13" s="18">
        <v>0</v>
      </c>
      <c r="C13" s="18">
        <v>0</v>
      </c>
      <c r="D13" s="25">
        <v>116</v>
      </c>
      <c r="E13" s="18">
        <v>0</v>
      </c>
      <c r="F13" s="18">
        <f>B13+C13+D13+E13</f>
        <v>116</v>
      </c>
      <c r="G13" s="26">
        <f>(B13*30+C13*15+D13*10+E13*5)/86400</f>
        <v>1.3425925925925926E-2</v>
      </c>
      <c r="H13" s="19">
        <v>0.5</v>
      </c>
      <c r="I13" s="25">
        <v>1.24</v>
      </c>
      <c r="J13" s="31">
        <f>I13*F13</f>
        <v>143.84</v>
      </c>
      <c r="K13" s="31">
        <v>29087.03</v>
      </c>
      <c r="L13" s="31">
        <f>J13*K13/100</f>
        <v>41838.783951999998</v>
      </c>
      <c r="M13" s="25">
        <f t="shared" ref="M13:M14" si="0">G13*86400/60*3*I13</f>
        <v>71.92</v>
      </c>
      <c r="N13" s="46">
        <v>207390</v>
      </c>
      <c r="O13" s="20">
        <f t="shared" ref="O13:O14" si="1">M13*N13*1.2*1.15</f>
        <v>20583374.543999996</v>
      </c>
      <c r="P13" s="20">
        <f>O13*0.05</f>
        <v>1029168.7271999998</v>
      </c>
      <c r="Q13" s="24">
        <f>O13+P13</f>
        <v>21612543.271199998</v>
      </c>
      <c r="R13" s="20">
        <f>Q13/(G13*86400/60)</f>
        <v>1117890.1691999999</v>
      </c>
      <c r="S13" s="32">
        <f>Q13/L13</f>
        <v>516.56719506941749</v>
      </c>
    </row>
    <row r="14" spans="1:19" s="21" customFormat="1" x14ac:dyDescent="0.25">
      <c r="A14" s="17">
        <v>45352</v>
      </c>
      <c r="B14" s="18">
        <v>0</v>
      </c>
      <c r="C14" s="18">
        <v>0</v>
      </c>
      <c r="D14" s="25">
        <v>124</v>
      </c>
      <c r="E14" s="18">
        <v>0</v>
      </c>
      <c r="F14" s="18">
        <f>B14+C14+D14+E14</f>
        <v>124</v>
      </c>
      <c r="G14" s="26">
        <f>(B14*30+C14*15+D14*10+E14*5)/86400</f>
        <v>1.4351851851851852E-2</v>
      </c>
      <c r="H14" s="19">
        <v>0.5</v>
      </c>
      <c r="I14" s="25">
        <v>1.544</v>
      </c>
      <c r="J14" s="31">
        <f>I14*F14</f>
        <v>191.45600000000002</v>
      </c>
      <c r="K14" s="31">
        <v>29087.03</v>
      </c>
      <c r="L14" s="31">
        <f>J14*K14/100</f>
        <v>55688.864156800002</v>
      </c>
      <c r="M14" s="25">
        <f t="shared" si="0"/>
        <v>95.728000000000009</v>
      </c>
      <c r="N14" s="46">
        <v>228129</v>
      </c>
      <c r="O14" s="20">
        <f t="shared" si="1"/>
        <v>30136899.418559995</v>
      </c>
      <c r="P14" s="20">
        <f>O14*0.05</f>
        <v>1506844.9709279998</v>
      </c>
      <c r="Q14" s="24">
        <f>O14+P14</f>
        <v>31643744.389487993</v>
      </c>
      <c r="R14" s="20">
        <f>Q14/(G14*86400/60)</f>
        <v>1531148.9220719996</v>
      </c>
      <c r="S14" s="32">
        <f>Q14/L14</f>
        <v>568.22391457635911</v>
      </c>
    </row>
    <row r="15" spans="1:19" s="1" customFormat="1" x14ac:dyDescent="0.25">
      <c r="A15" s="38" t="s">
        <v>36</v>
      </c>
      <c r="B15" s="2"/>
      <c r="C15" s="2"/>
      <c r="D15" s="2"/>
      <c r="E15" s="2"/>
      <c r="F15" s="2"/>
      <c r="G15" s="3"/>
      <c r="I15" s="2"/>
      <c r="J15" s="2"/>
      <c r="K15" s="2"/>
      <c r="L15" s="2"/>
      <c r="M15" s="2"/>
      <c r="N15" s="44"/>
      <c r="O15" s="4"/>
      <c r="P15" s="4"/>
      <c r="Q15" s="4"/>
      <c r="R15" s="9"/>
      <c r="S15" s="2"/>
    </row>
    <row r="16" spans="1:19" s="1" customFormat="1" x14ac:dyDescent="0.25">
      <c r="A16" s="38"/>
      <c r="B16" s="2"/>
      <c r="C16" s="2"/>
      <c r="D16" s="2"/>
      <c r="E16" s="2"/>
      <c r="F16" s="2"/>
      <c r="G16" s="3"/>
      <c r="I16" s="2"/>
      <c r="J16" s="2"/>
      <c r="K16" s="2"/>
      <c r="L16" s="2"/>
      <c r="M16" s="2"/>
      <c r="N16" s="44"/>
      <c r="O16" s="4"/>
      <c r="P16" s="4"/>
      <c r="Q16" s="4"/>
      <c r="R16" s="9"/>
      <c r="S16" s="2"/>
    </row>
    <row r="17" spans="1:19" x14ac:dyDescent="0.25">
      <c r="A17" t="s">
        <v>38</v>
      </c>
      <c r="B17" s="36" t="s">
        <v>23</v>
      </c>
      <c r="C17" s="1" t="s">
        <v>61</v>
      </c>
      <c r="D17" s="33" t="s">
        <v>40</v>
      </c>
      <c r="E17" s="37"/>
      <c r="H17" s="39" t="s">
        <v>33</v>
      </c>
      <c r="I17" s="40"/>
      <c r="N17" s="58"/>
    </row>
    <row r="18" spans="1:19" ht="45" x14ac:dyDescent="0.25">
      <c r="A18" s="10" t="s">
        <v>0</v>
      </c>
      <c r="B18" s="11" t="s">
        <v>17</v>
      </c>
      <c r="C18" s="11" t="s">
        <v>18</v>
      </c>
      <c r="D18" s="23" t="s">
        <v>29</v>
      </c>
      <c r="E18" s="11" t="s">
        <v>19</v>
      </c>
      <c r="F18" s="11" t="s">
        <v>2</v>
      </c>
      <c r="G18" s="23" t="s">
        <v>1</v>
      </c>
      <c r="H18" s="11" t="s">
        <v>6</v>
      </c>
      <c r="I18" s="23" t="s">
        <v>32</v>
      </c>
      <c r="J18" s="28" t="s">
        <v>31</v>
      </c>
      <c r="K18" s="28" t="s">
        <v>26</v>
      </c>
      <c r="L18" s="28" t="s">
        <v>27</v>
      </c>
      <c r="M18" s="23" t="s">
        <v>128</v>
      </c>
      <c r="N18" s="45" t="s">
        <v>129</v>
      </c>
      <c r="O18" s="11" t="s">
        <v>3</v>
      </c>
      <c r="P18" s="11" t="s">
        <v>4</v>
      </c>
      <c r="Q18" s="23" t="s">
        <v>5</v>
      </c>
      <c r="R18" s="27" t="s">
        <v>81</v>
      </c>
      <c r="S18" s="28" t="s">
        <v>25</v>
      </c>
    </row>
    <row r="19" spans="1:19" s="21" customFormat="1" x14ac:dyDescent="0.25">
      <c r="A19" s="17">
        <v>45292</v>
      </c>
      <c r="B19" s="18">
        <v>0</v>
      </c>
      <c r="C19" s="18">
        <v>0</v>
      </c>
      <c r="D19" s="25">
        <v>120</v>
      </c>
      <c r="E19" s="18">
        <v>0</v>
      </c>
      <c r="F19" s="18">
        <f>B19+C19+D19+E19</f>
        <v>120</v>
      </c>
      <c r="G19" s="26">
        <f>(B19*30+C19*15+D19*10+E19*5)/86400</f>
        <v>1.3888888888888888E-2</v>
      </c>
      <c r="H19" s="19">
        <v>0.5</v>
      </c>
      <c r="I19" s="25">
        <v>1.571</v>
      </c>
      <c r="J19" s="31">
        <f>I19*F19</f>
        <v>188.51999999999998</v>
      </c>
      <c r="K19" s="31">
        <v>14954.99</v>
      </c>
      <c r="L19" s="31">
        <f>J19*K19/100</f>
        <v>28193.147147999996</v>
      </c>
      <c r="M19" s="25">
        <f>G19*86400/60*3*I19</f>
        <v>94.259999999999991</v>
      </c>
      <c r="N19" s="46">
        <v>118360</v>
      </c>
      <c r="O19" s="20">
        <f>M19*N19*1.2*1.15</f>
        <v>15396126.767999997</v>
      </c>
      <c r="P19" s="20">
        <f>O19*0.05</f>
        <v>769806.33839999989</v>
      </c>
      <c r="Q19" s="24">
        <f>O19+P19</f>
        <v>16165933.106399998</v>
      </c>
      <c r="R19" s="20">
        <f>Q19/(G19*86400/60)</f>
        <v>808296.6553199999</v>
      </c>
      <c r="S19" s="32">
        <f>Q19/L19</f>
        <v>573.39938040747609</v>
      </c>
    </row>
    <row r="20" spans="1:19" s="21" customFormat="1" x14ac:dyDescent="0.25">
      <c r="A20" s="17">
        <v>45323</v>
      </c>
      <c r="B20" s="18">
        <v>0</v>
      </c>
      <c r="C20" s="18">
        <v>0</v>
      </c>
      <c r="D20" s="25">
        <v>116</v>
      </c>
      <c r="E20" s="18">
        <v>0</v>
      </c>
      <c r="F20" s="18">
        <f>B20+C20+D20+E20</f>
        <v>116</v>
      </c>
      <c r="G20" s="26">
        <f>(B20*30+C20*15+D20*10+E20*5)/86400</f>
        <v>1.3425925925925926E-2</v>
      </c>
      <c r="H20" s="19">
        <v>0.5</v>
      </c>
      <c r="I20" s="25">
        <v>1.46</v>
      </c>
      <c r="J20" s="31">
        <f>I20*F20</f>
        <v>169.35999999999999</v>
      </c>
      <c r="K20" s="31">
        <v>14954.99</v>
      </c>
      <c r="L20" s="31">
        <f>J20*K20/100</f>
        <v>25327.771064</v>
      </c>
      <c r="M20" s="25">
        <f t="shared" ref="M20:M21" si="2">G20*86400/60*3*I20</f>
        <v>84.679999999999993</v>
      </c>
      <c r="N20" s="46">
        <v>182100</v>
      </c>
      <c r="O20" s="20">
        <f t="shared" ref="O20:O21" si="3">M20*N20*1.2*1.15</f>
        <v>21279914.639999997</v>
      </c>
      <c r="P20" s="20">
        <f>O20*0.05</f>
        <v>1063995.7319999998</v>
      </c>
      <c r="Q20" s="24">
        <f>O20+P20</f>
        <v>22343910.371999998</v>
      </c>
      <c r="R20" s="20">
        <f>Q20/(G20*86400/60)</f>
        <v>1155719.5019999999</v>
      </c>
      <c r="S20" s="32">
        <f>Q20/L20</f>
        <v>882.19015860258003</v>
      </c>
    </row>
    <row r="21" spans="1:19" s="21" customFormat="1" x14ac:dyDescent="0.25">
      <c r="A21" s="17">
        <v>45352</v>
      </c>
      <c r="B21" s="18">
        <v>0</v>
      </c>
      <c r="C21" s="18">
        <v>0</v>
      </c>
      <c r="D21" s="25">
        <v>124</v>
      </c>
      <c r="E21" s="18">
        <v>0</v>
      </c>
      <c r="F21" s="18">
        <f>B21+C21+D21+E21</f>
        <v>124</v>
      </c>
      <c r="G21" s="26">
        <f>(B21*30+C21*15+D21*10+E21*5)/86400</f>
        <v>1.4351851851851852E-2</v>
      </c>
      <c r="H21" s="19">
        <v>0.5</v>
      </c>
      <c r="I21" s="25">
        <v>1.556</v>
      </c>
      <c r="J21" s="31">
        <f>I21*F21</f>
        <v>192.94400000000002</v>
      </c>
      <c r="K21" s="31">
        <v>14954.99</v>
      </c>
      <c r="L21" s="31">
        <f>J21*K21/100</f>
        <v>28854.755905600003</v>
      </c>
      <c r="M21" s="25">
        <f t="shared" si="2"/>
        <v>96.472000000000008</v>
      </c>
      <c r="N21" s="46">
        <v>200310</v>
      </c>
      <c r="O21" s="20">
        <f t="shared" si="3"/>
        <v>26667542.721599996</v>
      </c>
      <c r="P21" s="20">
        <f>O21*0.05</f>
        <v>1333377.1360799999</v>
      </c>
      <c r="Q21" s="24">
        <f>O21+P21</f>
        <v>28000919.857679997</v>
      </c>
      <c r="R21" s="20">
        <f>Q21/(G21*86400/60)</f>
        <v>1354883.2189199997</v>
      </c>
      <c r="S21" s="32">
        <f>Q21/L21</f>
        <v>970.409174462838</v>
      </c>
    </row>
    <row r="22" spans="1:19" s="1" customFormat="1" x14ac:dyDescent="0.25">
      <c r="A22" s="38" t="s">
        <v>36</v>
      </c>
      <c r="B22" s="2"/>
      <c r="C22" s="2"/>
      <c r="D22" s="2"/>
      <c r="E22" s="2"/>
      <c r="F22" s="2"/>
      <c r="G22" s="3"/>
      <c r="I22" s="2"/>
      <c r="J22" s="2"/>
      <c r="K22" s="2"/>
      <c r="L22" s="2"/>
      <c r="M22" s="2"/>
      <c r="N22" s="4"/>
      <c r="O22" s="4"/>
      <c r="P22" s="4"/>
      <c r="Q22" s="4"/>
      <c r="R22" s="9"/>
      <c r="S22" s="2"/>
    </row>
    <row r="23" spans="1:19" s="1" customFormat="1" x14ac:dyDescent="0.25">
      <c r="A23" s="38"/>
      <c r="B23" s="2"/>
      <c r="C23" s="2"/>
      <c r="D23" s="2"/>
      <c r="E23" s="2"/>
      <c r="F23" s="2"/>
      <c r="G23" s="3"/>
      <c r="I23" s="2"/>
      <c r="J23" s="2"/>
      <c r="K23" s="2"/>
      <c r="L23" s="2"/>
      <c r="M23" s="2"/>
      <c r="N23" s="4"/>
      <c r="O23" s="4"/>
      <c r="P23" s="4"/>
      <c r="Q23" s="4"/>
      <c r="R23" s="9"/>
      <c r="S23" s="2"/>
    </row>
    <row r="24" spans="1:19" x14ac:dyDescent="0.25">
      <c r="A24" t="s">
        <v>39</v>
      </c>
      <c r="B24" s="36" t="s">
        <v>23</v>
      </c>
      <c r="C24" s="1" t="s">
        <v>62</v>
      </c>
      <c r="D24" s="33" t="s">
        <v>40</v>
      </c>
      <c r="E24" s="37"/>
      <c r="H24" s="39" t="s">
        <v>33</v>
      </c>
      <c r="I24" s="40"/>
      <c r="N24" s="59"/>
    </row>
    <row r="25" spans="1:19" ht="45" x14ac:dyDescent="0.25">
      <c r="A25" s="10" t="s">
        <v>0</v>
      </c>
      <c r="B25" s="11" t="s">
        <v>17</v>
      </c>
      <c r="C25" s="11" t="s">
        <v>18</v>
      </c>
      <c r="D25" s="23" t="s">
        <v>29</v>
      </c>
      <c r="E25" s="11" t="s">
        <v>19</v>
      </c>
      <c r="F25" s="11" t="s">
        <v>2</v>
      </c>
      <c r="G25" s="23" t="s">
        <v>1</v>
      </c>
      <c r="H25" s="11" t="s">
        <v>6</v>
      </c>
      <c r="I25" s="23" t="s">
        <v>32</v>
      </c>
      <c r="J25" s="28" t="s">
        <v>31</v>
      </c>
      <c r="K25" s="28" t="s">
        <v>26</v>
      </c>
      <c r="L25" s="28" t="s">
        <v>27</v>
      </c>
      <c r="M25" s="23" t="s">
        <v>128</v>
      </c>
      <c r="N25" s="45" t="s">
        <v>129</v>
      </c>
      <c r="O25" s="11" t="s">
        <v>3</v>
      </c>
      <c r="P25" s="11" t="s">
        <v>4</v>
      </c>
      <c r="Q25" s="23" t="s">
        <v>5</v>
      </c>
      <c r="R25" s="27" t="s">
        <v>81</v>
      </c>
      <c r="S25" s="28" t="s">
        <v>25</v>
      </c>
    </row>
    <row r="26" spans="1:19" s="21" customFormat="1" x14ac:dyDescent="0.25">
      <c r="A26" s="17">
        <v>45292</v>
      </c>
      <c r="B26" s="18">
        <v>0</v>
      </c>
      <c r="C26" s="18">
        <v>0</v>
      </c>
      <c r="D26" s="25">
        <v>120</v>
      </c>
      <c r="E26" s="18">
        <v>0</v>
      </c>
      <c r="F26" s="18">
        <f>B26+C26+D26+E26</f>
        <v>120</v>
      </c>
      <c r="G26" s="26">
        <f>(B26*30+C26*15+D26*10+E26*5)/86400</f>
        <v>1.3888888888888888E-2</v>
      </c>
      <c r="H26" s="19">
        <v>0.5</v>
      </c>
      <c r="I26" s="25">
        <v>1.377</v>
      </c>
      <c r="J26" s="31">
        <f>I26*F26</f>
        <v>165.24</v>
      </c>
      <c r="K26" s="31">
        <v>15682.94</v>
      </c>
      <c r="L26" s="31">
        <f>J26*K26/100</f>
        <v>25914.490056000002</v>
      </c>
      <c r="M26" s="25">
        <f>G26*86400/60*3*I26</f>
        <v>82.62</v>
      </c>
      <c r="N26" s="46">
        <v>121490</v>
      </c>
      <c r="O26" s="20">
        <f>M26*N26*1.2*1.15</f>
        <v>13851755.243999999</v>
      </c>
      <c r="P26" s="20">
        <f>O26*0.05</f>
        <v>692587.7622</v>
      </c>
      <c r="Q26" s="24">
        <f>O26+P26</f>
        <v>14544343.006199999</v>
      </c>
      <c r="R26" s="20">
        <f>Q26/(G26*86400/60)</f>
        <v>727217.15030999994</v>
      </c>
      <c r="S26" s="32">
        <f>Q26/L26</f>
        <v>561.24365074405682</v>
      </c>
    </row>
    <row r="27" spans="1:19" s="21" customFormat="1" x14ac:dyDescent="0.25">
      <c r="A27" s="17">
        <v>45323</v>
      </c>
      <c r="B27" s="18">
        <v>0</v>
      </c>
      <c r="C27" s="18">
        <v>0</v>
      </c>
      <c r="D27" s="25">
        <v>116</v>
      </c>
      <c r="E27" s="18">
        <v>0</v>
      </c>
      <c r="F27" s="18">
        <f>B27+C27+D27+E27</f>
        <v>116</v>
      </c>
      <c r="G27" s="26">
        <f>(B27*30+C27*15+D27*10+E27*5)/86400</f>
        <v>1.3425925925925926E-2</v>
      </c>
      <c r="H27" s="19">
        <v>0.5</v>
      </c>
      <c r="I27" s="25">
        <v>1.278</v>
      </c>
      <c r="J27" s="31">
        <f>I27*F27</f>
        <v>148.24799999999999</v>
      </c>
      <c r="K27" s="31">
        <v>15682.94</v>
      </c>
      <c r="L27" s="31">
        <f>J27*K27/100</f>
        <v>23249.644891200001</v>
      </c>
      <c r="M27" s="25">
        <f t="shared" ref="M27:M28" si="4">G27*86400/60*3*I27</f>
        <v>74.123999999999995</v>
      </c>
      <c r="N27" s="46">
        <v>186910</v>
      </c>
      <c r="O27" s="20">
        <f t="shared" ref="O27:O28" si="5">M27*N27*1.2*1.15</f>
        <v>19119233.239199996</v>
      </c>
      <c r="P27" s="20">
        <f>O27*0.05</f>
        <v>955961.66195999982</v>
      </c>
      <c r="Q27" s="24">
        <f>O27+P27</f>
        <v>20075194.901159994</v>
      </c>
      <c r="R27" s="20">
        <f>Q27/(G27*86400/60)</f>
        <v>1038372.1500599998</v>
      </c>
      <c r="S27" s="32">
        <f>Q27/L27</f>
        <v>863.46243115130164</v>
      </c>
    </row>
    <row r="28" spans="1:19" s="21" customFormat="1" x14ac:dyDescent="0.25">
      <c r="A28" s="17">
        <v>45352</v>
      </c>
      <c r="B28" s="18">
        <v>0</v>
      </c>
      <c r="C28" s="18">
        <v>0</v>
      </c>
      <c r="D28" s="25">
        <v>124</v>
      </c>
      <c r="E28" s="18">
        <v>0</v>
      </c>
      <c r="F28" s="18">
        <f>B28+C28+D28+E28</f>
        <v>124</v>
      </c>
      <c r="G28" s="26">
        <f>(B28*30+C28*15+D28*10+E28*5)/86400</f>
        <v>1.4351851851851852E-2</v>
      </c>
      <c r="H28" s="19">
        <v>0.5</v>
      </c>
      <c r="I28" s="25">
        <v>1.242</v>
      </c>
      <c r="J28" s="31">
        <f>I28*F28</f>
        <v>154.00800000000001</v>
      </c>
      <c r="K28" s="31">
        <v>15682.94</v>
      </c>
      <c r="L28" s="31">
        <f>J28*K28/100</f>
        <v>24152.982235200001</v>
      </c>
      <c r="M28" s="25">
        <f t="shared" si="4"/>
        <v>77.004000000000005</v>
      </c>
      <c r="N28" s="46">
        <v>205600</v>
      </c>
      <c r="O28" s="20">
        <f t="shared" si="5"/>
        <v>21848190.911999997</v>
      </c>
      <c r="P28" s="20">
        <f>O28*0.05</f>
        <v>1092409.5455999998</v>
      </c>
      <c r="Q28" s="24">
        <f>O28+P28</f>
        <v>22940600.457599998</v>
      </c>
      <c r="R28" s="20">
        <f>Q28/(G28*86400/60)</f>
        <v>1110029.0543999998</v>
      </c>
      <c r="S28" s="32">
        <f>Q28/L28</f>
        <v>949.80405459690576</v>
      </c>
    </row>
    <row r="29" spans="1:19" s="1" customFormat="1" x14ac:dyDescent="0.25">
      <c r="A29" s="38" t="s">
        <v>36</v>
      </c>
      <c r="B29" s="2"/>
      <c r="C29" s="2"/>
      <c r="D29" s="2"/>
      <c r="E29" s="2"/>
      <c r="F29" s="2"/>
      <c r="G29" s="3"/>
      <c r="I29" s="2"/>
      <c r="J29" s="2"/>
      <c r="K29" s="2"/>
      <c r="L29" s="2"/>
      <c r="M29" s="2"/>
      <c r="N29" s="44"/>
      <c r="O29" s="4"/>
      <c r="P29" s="4"/>
      <c r="Q29" s="4"/>
      <c r="R29" s="9"/>
      <c r="S29" s="2"/>
    </row>
    <row r="30" spans="1:19" s="1" customFormat="1" x14ac:dyDescent="0.25">
      <c r="A30" s="38"/>
      <c r="B30" s="2"/>
      <c r="C30" s="2"/>
      <c r="D30" s="2"/>
      <c r="E30" s="2"/>
      <c r="F30" s="2"/>
      <c r="G30" s="3"/>
      <c r="I30" s="2"/>
      <c r="J30" s="2"/>
      <c r="K30" s="2"/>
      <c r="L30" s="2"/>
      <c r="M30" s="2"/>
      <c r="N30" s="44"/>
      <c r="O30" s="4"/>
      <c r="P30" s="4"/>
      <c r="Q30" s="4"/>
      <c r="R30" s="9"/>
      <c r="S30" s="2"/>
    </row>
    <row r="31" spans="1:19" x14ac:dyDescent="0.25">
      <c r="A31" t="s">
        <v>51</v>
      </c>
      <c r="B31" s="36" t="s">
        <v>23</v>
      </c>
      <c r="C31" s="1" t="s">
        <v>63</v>
      </c>
      <c r="D31" s="33" t="s">
        <v>64</v>
      </c>
      <c r="E31" s="37"/>
      <c r="H31" s="39" t="s">
        <v>33</v>
      </c>
      <c r="I31" s="40"/>
      <c r="N31" s="58"/>
    </row>
    <row r="32" spans="1:19" ht="45" x14ac:dyDescent="0.25">
      <c r="A32" s="10" t="s">
        <v>0</v>
      </c>
      <c r="B32" s="11" t="s">
        <v>17</v>
      </c>
      <c r="C32" s="11" t="s">
        <v>18</v>
      </c>
      <c r="D32" s="23" t="s">
        <v>29</v>
      </c>
      <c r="E32" s="11" t="s">
        <v>19</v>
      </c>
      <c r="F32" s="11" t="s">
        <v>2</v>
      </c>
      <c r="G32" s="23" t="s">
        <v>1</v>
      </c>
      <c r="H32" s="11" t="s">
        <v>6</v>
      </c>
      <c r="I32" s="23" t="s">
        <v>32</v>
      </c>
      <c r="J32" s="28" t="s">
        <v>31</v>
      </c>
      <c r="K32" s="28" t="s">
        <v>26</v>
      </c>
      <c r="L32" s="28" t="s">
        <v>27</v>
      </c>
      <c r="M32" s="23" t="s">
        <v>128</v>
      </c>
      <c r="N32" s="45" t="s">
        <v>129</v>
      </c>
      <c r="O32" s="11" t="s">
        <v>3</v>
      </c>
      <c r="P32" s="11" t="s">
        <v>4</v>
      </c>
      <c r="Q32" s="23" t="s">
        <v>5</v>
      </c>
      <c r="R32" s="27" t="s">
        <v>81</v>
      </c>
      <c r="S32" s="28" t="s">
        <v>25</v>
      </c>
    </row>
    <row r="33" spans="1:19" s="21" customFormat="1" x14ac:dyDescent="0.25">
      <c r="A33" s="17">
        <v>45292</v>
      </c>
      <c r="B33" s="18">
        <v>0</v>
      </c>
      <c r="C33" s="18">
        <v>0</v>
      </c>
      <c r="D33" s="25">
        <v>120</v>
      </c>
      <c r="E33" s="18">
        <v>0</v>
      </c>
      <c r="F33" s="18">
        <f>B33+C33+D33+E33</f>
        <v>120</v>
      </c>
      <c r="G33" s="26">
        <f>(B33*30+C33*15+D33*10+E33*5)/86400</f>
        <v>1.3888888888888888E-2</v>
      </c>
      <c r="H33" s="19">
        <v>1</v>
      </c>
      <c r="I33" s="25">
        <v>0.10299999999999999</v>
      </c>
      <c r="J33" s="31">
        <f>I33*F33</f>
        <v>12.36</v>
      </c>
      <c r="K33" s="31">
        <v>36417</v>
      </c>
      <c r="L33" s="31">
        <f>J33*K33/100</f>
        <v>4501.1412</v>
      </c>
      <c r="M33" s="25">
        <f>G33*86400/60*3*I33</f>
        <v>6.18</v>
      </c>
      <c r="N33" s="46">
        <v>40800</v>
      </c>
      <c r="O33" s="20">
        <f>M33*N33*1.2*1.15</f>
        <v>347958.72</v>
      </c>
      <c r="P33" s="20">
        <f>O33*0.1</f>
        <v>34795.871999999996</v>
      </c>
      <c r="Q33" s="24">
        <f>O33+P33</f>
        <v>382754.59199999995</v>
      </c>
      <c r="R33" s="20">
        <f>Q33/(G33*86400/60)</f>
        <v>19137.729599999999</v>
      </c>
      <c r="S33" s="32">
        <f>Q33/L33</f>
        <v>85.03501112117965</v>
      </c>
    </row>
    <row r="34" spans="1:19" s="21" customFormat="1" x14ac:dyDescent="0.25">
      <c r="A34" s="17">
        <v>45323</v>
      </c>
      <c r="B34" s="18">
        <v>0</v>
      </c>
      <c r="C34" s="18">
        <v>0</v>
      </c>
      <c r="D34" s="25">
        <v>116</v>
      </c>
      <c r="E34" s="18">
        <v>0</v>
      </c>
      <c r="F34" s="18">
        <f>B34+C34+D34+E34</f>
        <v>116</v>
      </c>
      <c r="G34" s="26">
        <f>(B34*30+C34*15+D34*10+E34*5)/86400</f>
        <v>1.3425925925925926E-2</v>
      </c>
      <c r="H34" s="19">
        <v>1</v>
      </c>
      <c r="I34" s="25">
        <v>0.109</v>
      </c>
      <c r="J34" s="31">
        <f>I34*F34</f>
        <v>12.644</v>
      </c>
      <c r="K34" s="31">
        <v>36417</v>
      </c>
      <c r="L34" s="31">
        <f>J34*K34/100</f>
        <v>4604.5654800000002</v>
      </c>
      <c r="M34" s="25">
        <f t="shared" ref="M34:M35" si="6">G34*86400/60*3*I34</f>
        <v>6.3220000000000001</v>
      </c>
      <c r="N34" s="46">
        <v>62770</v>
      </c>
      <c r="O34" s="20">
        <f t="shared" ref="O34:O35" si="7">M34*N34*1.2*1.15</f>
        <v>547628.07719999994</v>
      </c>
      <c r="P34" s="20">
        <f>O34*0.1</f>
        <v>54762.807719999997</v>
      </c>
      <c r="Q34" s="24">
        <f>O34+P34</f>
        <v>602390.88491999998</v>
      </c>
      <c r="R34" s="20">
        <f>Q34/(G34*86400/60)</f>
        <v>31158.149219999999</v>
      </c>
      <c r="S34" s="32">
        <f>Q34/L34</f>
        <v>130.82469725677566</v>
      </c>
    </row>
    <row r="35" spans="1:19" s="21" customFormat="1" x14ac:dyDescent="0.25">
      <c r="A35" s="17">
        <v>45352</v>
      </c>
      <c r="B35" s="18">
        <v>0</v>
      </c>
      <c r="C35" s="18">
        <v>0</v>
      </c>
      <c r="D35" s="25">
        <v>124</v>
      </c>
      <c r="E35" s="18">
        <v>0</v>
      </c>
      <c r="F35" s="18">
        <f>B35+C35+D35+E35</f>
        <v>124</v>
      </c>
      <c r="G35" s="26">
        <f>(B35*30+C35*15+D35*10+E35*5)/86400</f>
        <v>1.4351851851851852E-2</v>
      </c>
      <c r="H35" s="19">
        <v>1</v>
      </c>
      <c r="I35" s="25">
        <v>0.10100000000000001</v>
      </c>
      <c r="J35" s="31">
        <f>I35*F35</f>
        <v>12.524000000000001</v>
      </c>
      <c r="K35" s="31">
        <v>36417</v>
      </c>
      <c r="L35" s="31">
        <f>J35*K35/100</f>
        <v>4560.8650800000005</v>
      </c>
      <c r="M35" s="25">
        <f t="shared" si="6"/>
        <v>6.2620000000000005</v>
      </c>
      <c r="N35" s="46">
        <v>69040</v>
      </c>
      <c r="O35" s="20">
        <f t="shared" si="7"/>
        <v>596613.30240000004</v>
      </c>
      <c r="P35" s="20">
        <f>O35*0.1</f>
        <v>59661.33024000001</v>
      </c>
      <c r="Q35" s="24">
        <f>O35+P35</f>
        <v>656274.63264000008</v>
      </c>
      <c r="R35" s="20">
        <f>Q35/(G35*86400/60)</f>
        <v>31755.224160000002</v>
      </c>
      <c r="S35" s="32">
        <f>Q35/L35</f>
        <v>143.8925776423099</v>
      </c>
    </row>
    <row r="36" spans="1:19" s="1" customFormat="1" x14ac:dyDescent="0.25">
      <c r="A36" s="38" t="s">
        <v>66</v>
      </c>
      <c r="B36" s="2"/>
      <c r="C36" s="2"/>
      <c r="D36" s="2"/>
      <c r="E36" s="2"/>
      <c r="F36" s="2"/>
      <c r="G36" s="3"/>
      <c r="I36" s="2"/>
      <c r="J36" s="2"/>
      <c r="K36" s="2"/>
      <c r="L36" s="2"/>
      <c r="M36" s="2"/>
      <c r="N36" s="4"/>
      <c r="O36" s="4"/>
      <c r="P36" s="4"/>
      <c r="Q36" s="4"/>
      <c r="R36" s="9"/>
      <c r="S36" s="2"/>
    </row>
    <row r="37" spans="1:19" s="1" customFormat="1" x14ac:dyDescent="0.25">
      <c r="A37" s="38"/>
      <c r="B37" s="2"/>
      <c r="C37" s="2"/>
      <c r="D37" s="2"/>
      <c r="E37" s="2"/>
      <c r="F37" s="2"/>
      <c r="G37" s="3"/>
      <c r="I37" s="2"/>
      <c r="J37" s="2"/>
      <c r="K37" s="2"/>
      <c r="L37" s="2"/>
      <c r="M37" s="2"/>
      <c r="N37" s="4"/>
      <c r="O37" s="4"/>
      <c r="P37" s="4"/>
      <c r="Q37" s="4"/>
      <c r="R37" s="9"/>
      <c r="S37" s="2"/>
    </row>
    <row r="38" spans="1:19" x14ac:dyDescent="0.25">
      <c r="A38" t="s">
        <v>34</v>
      </c>
      <c r="B38" s="36" t="s">
        <v>23</v>
      </c>
      <c r="C38" s="1" t="s">
        <v>35</v>
      </c>
      <c r="D38" s="33" t="s">
        <v>40</v>
      </c>
      <c r="E38" s="37"/>
      <c r="H38" s="39" t="s">
        <v>33</v>
      </c>
      <c r="I38" s="40"/>
      <c r="N38" s="58"/>
    </row>
    <row r="39" spans="1:19" ht="45" x14ac:dyDescent="0.25">
      <c r="A39" s="10" t="s">
        <v>0</v>
      </c>
      <c r="B39" s="11" t="s">
        <v>17</v>
      </c>
      <c r="C39" s="11" t="s">
        <v>18</v>
      </c>
      <c r="D39" s="23" t="s">
        <v>29</v>
      </c>
      <c r="E39" s="11" t="s">
        <v>19</v>
      </c>
      <c r="F39" s="11" t="s">
        <v>2</v>
      </c>
      <c r="G39" s="23" t="s">
        <v>1</v>
      </c>
      <c r="H39" s="11" t="s">
        <v>6</v>
      </c>
      <c r="I39" s="23" t="s">
        <v>32</v>
      </c>
      <c r="J39" s="28" t="s">
        <v>31</v>
      </c>
      <c r="K39" s="28" t="s">
        <v>26</v>
      </c>
      <c r="L39" s="28" t="s">
        <v>27</v>
      </c>
      <c r="M39" s="23" t="s">
        <v>128</v>
      </c>
      <c r="N39" s="45" t="s">
        <v>129</v>
      </c>
      <c r="O39" s="11" t="s">
        <v>3</v>
      </c>
      <c r="P39" s="11" t="s">
        <v>4</v>
      </c>
      <c r="Q39" s="23" t="s">
        <v>5</v>
      </c>
      <c r="R39" s="27" t="s">
        <v>81</v>
      </c>
      <c r="S39" s="28" t="s">
        <v>25</v>
      </c>
    </row>
    <row r="40" spans="1:19" s="21" customFormat="1" x14ac:dyDescent="0.25">
      <c r="A40" s="17">
        <v>45292</v>
      </c>
      <c r="B40" s="18">
        <v>0</v>
      </c>
      <c r="C40" s="18">
        <v>0</v>
      </c>
      <c r="D40" s="25">
        <v>120</v>
      </c>
      <c r="E40" s="18">
        <v>0</v>
      </c>
      <c r="F40" s="18">
        <f>B40+C40+D40+E40</f>
        <v>120</v>
      </c>
      <c r="G40" s="26">
        <f>(B40*30+C40*15+D40*10+E40*5)/86400</f>
        <v>1.3888888888888888E-2</v>
      </c>
      <c r="H40" s="19">
        <v>0.5</v>
      </c>
      <c r="I40" s="25">
        <v>0.18</v>
      </c>
      <c r="J40" s="31">
        <f>I40*F40</f>
        <v>21.599999999999998</v>
      </c>
      <c r="K40" s="31">
        <v>34975.480000000003</v>
      </c>
      <c r="L40" s="31">
        <f>J40*K40/100</f>
        <v>7554.7036800000005</v>
      </c>
      <c r="M40" s="25">
        <f>G40*86400/60*3*I40</f>
        <v>10.799999999999999</v>
      </c>
      <c r="N40" s="46">
        <v>73480</v>
      </c>
      <c r="O40" s="20">
        <f>M40*N40*1.2*1.15</f>
        <v>1095145.9199999997</v>
      </c>
      <c r="P40" s="20">
        <f>O40*0.075</f>
        <v>82135.943999999974</v>
      </c>
      <c r="Q40" s="24">
        <f>O40+P40</f>
        <v>1177281.8639999996</v>
      </c>
      <c r="R40" s="20">
        <f>Q40/(G40*86400/60)</f>
        <v>58864.093199999981</v>
      </c>
      <c r="S40" s="32">
        <f>Q40/L40</f>
        <v>155.83428733501293</v>
      </c>
    </row>
    <row r="41" spans="1:19" s="21" customFormat="1" x14ac:dyDescent="0.25">
      <c r="A41" s="17">
        <v>45323</v>
      </c>
      <c r="B41" s="18">
        <v>0</v>
      </c>
      <c r="C41" s="18">
        <v>0</v>
      </c>
      <c r="D41" s="25">
        <v>116</v>
      </c>
      <c r="E41" s="18">
        <v>0</v>
      </c>
      <c r="F41" s="18">
        <f>B41+C41+D41+E41</f>
        <v>116</v>
      </c>
      <c r="G41" s="26">
        <f>(B41*30+C41*15+D41*10+E41*5)/86400</f>
        <v>1.3425925925925926E-2</v>
      </c>
      <c r="H41" s="19">
        <v>0.5</v>
      </c>
      <c r="I41" s="25">
        <v>0.183</v>
      </c>
      <c r="J41" s="31">
        <f>I41*F41</f>
        <v>21.227999999999998</v>
      </c>
      <c r="K41" s="31">
        <v>34975.480000000003</v>
      </c>
      <c r="L41" s="31">
        <f>J41*K41/100</f>
        <v>7424.5948944000002</v>
      </c>
      <c r="M41" s="25">
        <f t="shared" ref="M41:M42" si="8">G41*86400/60*3*I41</f>
        <v>10.613999999999999</v>
      </c>
      <c r="N41" s="46">
        <v>113050</v>
      </c>
      <c r="O41" s="20">
        <f t="shared" ref="O41:O42" si="9">M41*N41*1.2*1.15</f>
        <v>1655879.5259999998</v>
      </c>
      <c r="P41" s="20">
        <f>O41*0.075</f>
        <v>124190.96444999998</v>
      </c>
      <c r="Q41" s="24">
        <f>O41+P41</f>
        <v>1780070.4904499999</v>
      </c>
      <c r="R41" s="20">
        <f>Q41/(G41*86400/60)</f>
        <v>92072.611575000003</v>
      </c>
      <c r="S41" s="32">
        <f>Q41/L41</f>
        <v>239.75321425181298</v>
      </c>
    </row>
    <row r="42" spans="1:19" s="21" customFormat="1" x14ac:dyDescent="0.25">
      <c r="A42" s="17">
        <v>45352</v>
      </c>
      <c r="B42" s="18">
        <v>0</v>
      </c>
      <c r="C42" s="18">
        <v>0</v>
      </c>
      <c r="D42" s="25">
        <v>124</v>
      </c>
      <c r="E42" s="18">
        <v>0</v>
      </c>
      <c r="F42" s="18">
        <f>B42+C42+D42+E42</f>
        <v>124</v>
      </c>
      <c r="G42" s="26">
        <f>(B42*30+C42*15+D42*10+E42*5)/86400</f>
        <v>1.4351851851851852E-2</v>
      </c>
      <c r="H42" s="19">
        <v>0.5</v>
      </c>
      <c r="I42" s="25">
        <v>0.17</v>
      </c>
      <c r="J42" s="31">
        <f>I42*F42</f>
        <v>21.080000000000002</v>
      </c>
      <c r="K42" s="31">
        <v>34975.480000000003</v>
      </c>
      <c r="L42" s="31">
        <f>J42*K42/100</f>
        <v>7372.8311840000015</v>
      </c>
      <c r="M42" s="25">
        <f t="shared" si="8"/>
        <v>10.540000000000001</v>
      </c>
      <c r="N42" s="46">
        <v>124360</v>
      </c>
      <c r="O42" s="20">
        <f t="shared" si="9"/>
        <v>1808841.0719999999</v>
      </c>
      <c r="P42" s="20">
        <f>O42*0.075</f>
        <v>135663.08039999998</v>
      </c>
      <c r="Q42" s="24">
        <f>O42+P42</f>
        <v>1944504.1524</v>
      </c>
      <c r="R42" s="20">
        <f>Q42/(G42*86400/60)</f>
        <v>94088.910600000003</v>
      </c>
      <c r="S42" s="32">
        <f>Q42/L42</f>
        <v>263.73913953432515</v>
      </c>
    </row>
    <row r="43" spans="1:19" s="1" customFormat="1" x14ac:dyDescent="0.25">
      <c r="A43" s="38" t="s">
        <v>36</v>
      </c>
      <c r="B43" s="2"/>
      <c r="C43" s="2"/>
      <c r="D43" s="2"/>
      <c r="E43" s="2"/>
      <c r="F43" s="2"/>
      <c r="G43" s="3"/>
      <c r="I43" s="2"/>
      <c r="J43" s="2"/>
      <c r="K43" s="2"/>
      <c r="L43" s="2"/>
      <c r="M43" s="2"/>
      <c r="N43" s="44"/>
      <c r="O43" s="4"/>
      <c r="P43" s="4"/>
      <c r="Q43" s="4"/>
      <c r="R43" s="9"/>
      <c r="S43" s="2"/>
    </row>
    <row r="44" spans="1:19" s="1" customFormat="1" x14ac:dyDescent="0.25">
      <c r="A44" s="38"/>
      <c r="B44" s="2"/>
      <c r="C44" s="2"/>
      <c r="D44" s="2"/>
      <c r="E44" s="2"/>
      <c r="F44" s="2"/>
      <c r="G44" s="3"/>
      <c r="I44" s="2"/>
      <c r="J44" s="2"/>
      <c r="K44" s="2"/>
      <c r="L44" s="2"/>
      <c r="M44" s="2"/>
      <c r="N44" s="67"/>
      <c r="O44" s="4"/>
      <c r="P44" s="4"/>
      <c r="Q44" s="4"/>
      <c r="R44" s="9"/>
      <c r="S44" s="2"/>
    </row>
    <row r="45" spans="1:19" x14ac:dyDescent="0.25">
      <c r="A45" t="s">
        <v>207</v>
      </c>
      <c r="B45" s="36" t="s">
        <v>23</v>
      </c>
      <c r="C45" s="1" t="s">
        <v>22</v>
      </c>
      <c r="D45" s="33" t="s">
        <v>40</v>
      </c>
      <c r="E45" s="37"/>
      <c r="H45" s="39" t="s">
        <v>33</v>
      </c>
      <c r="I45" s="40"/>
      <c r="N45" s="58"/>
    </row>
    <row r="46" spans="1:19" ht="45" x14ac:dyDescent="0.25">
      <c r="A46" s="10" t="s">
        <v>0</v>
      </c>
      <c r="B46" s="11" t="s">
        <v>17</v>
      </c>
      <c r="C46" s="11" t="s">
        <v>18</v>
      </c>
      <c r="D46" s="23" t="s">
        <v>29</v>
      </c>
      <c r="E46" s="11" t="s">
        <v>19</v>
      </c>
      <c r="F46" s="11" t="s">
        <v>2</v>
      </c>
      <c r="G46" s="23" t="s">
        <v>1</v>
      </c>
      <c r="H46" s="11" t="s">
        <v>6</v>
      </c>
      <c r="I46" s="23" t="s">
        <v>32</v>
      </c>
      <c r="J46" s="28" t="s">
        <v>31</v>
      </c>
      <c r="K46" s="28" t="s">
        <v>26</v>
      </c>
      <c r="L46" s="28" t="s">
        <v>27</v>
      </c>
      <c r="M46" s="23" t="s">
        <v>128</v>
      </c>
      <c r="N46" s="45" t="s">
        <v>129</v>
      </c>
      <c r="O46" s="11" t="s">
        <v>3</v>
      </c>
      <c r="P46" s="11" t="s">
        <v>4</v>
      </c>
      <c r="Q46" s="23" t="s">
        <v>5</v>
      </c>
      <c r="R46" s="27" t="s">
        <v>81</v>
      </c>
      <c r="S46" s="28" t="s">
        <v>25</v>
      </c>
    </row>
    <row r="47" spans="1:19" s="21" customFormat="1" x14ac:dyDescent="0.25">
      <c r="A47" s="17">
        <v>45292</v>
      </c>
      <c r="B47" s="18">
        <v>0</v>
      </c>
      <c r="C47" s="18">
        <v>0</v>
      </c>
      <c r="D47" s="25">
        <v>120</v>
      </c>
      <c r="E47" s="18">
        <v>0</v>
      </c>
      <c r="F47" s="18">
        <f>B47+C47+D47+E47</f>
        <v>120</v>
      </c>
      <c r="G47" s="26">
        <f>(B47*30+C47*15+D47*10+E47*5)/86400</f>
        <v>1.3888888888888888E-2</v>
      </c>
      <c r="H47" s="19">
        <v>0.5</v>
      </c>
      <c r="I47" s="25">
        <v>0.13700000000000001</v>
      </c>
      <c r="J47" s="31">
        <f>I47*F47</f>
        <v>16.440000000000001</v>
      </c>
      <c r="K47" s="31">
        <v>29087.03</v>
      </c>
      <c r="L47" s="31">
        <f>J47*K47/100</f>
        <v>4781.9077319999997</v>
      </c>
      <c r="M47" s="25">
        <f>G47*86400/60*3*I47</f>
        <v>8.2200000000000006</v>
      </c>
      <c r="N47" s="46">
        <v>68110</v>
      </c>
      <c r="O47" s="20">
        <f>M47*N47*1.2*1.15</f>
        <v>772612.59600000002</v>
      </c>
      <c r="P47" s="20">
        <f>O47*0.075</f>
        <v>57945.9447</v>
      </c>
      <c r="Q47" s="24">
        <f>O47+P47</f>
        <v>830558.54070000001</v>
      </c>
      <c r="R47" s="20">
        <f>Q47/(G47*86400/60)</f>
        <v>41527.927035000001</v>
      </c>
      <c r="S47" s="32">
        <f>Q47/L47</f>
        <v>173.68769688758186</v>
      </c>
    </row>
    <row r="48" spans="1:19" s="21" customFormat="1" x14ac:dyDescent="0.25">
      <c r="A48" s="17">
        <v>45323</v>
      </c>
      <c r="B48" s="18">
        <v>0</v>
      </c>
      <c r="C48" s="18">
        <v>0</v>
      </c>
      <c r="D48" s="25">
        <v>116</v>
      </c>
      <c r="E48" s="18">
        <v>0</v>
      </c>
      <c r="F48" s="18">
        <f>B48+C48+D48+E48</f>
        <v>116</v>
      </c>
      <c r="G48" s="26">
        <f>(B48*30+C48*15+D48*10+E48*5)/86400</f>
        <v>1.3425925925925926E-2</v>
      </c>
      <c r="H48" s="19">
        <v>0.5</v>
      </c>
      <c r="I48" s="25">
        <v>0.13400000000000001</v>
      </c>
      <c r="J48" s="31">
        <f>I48*F48</f>
        <v>15.544</v>
      </c>
      <c r="K48" s="31">
        <v>29087.03</v>
      </c>
      <c r="L48" s="31">
        <f>J48*K48/100</f>
        <v>4521.2879432</v>
      </c>
      <c r="M48" s="25">
        <f t="shared" ref="M48:M49" si="10">G48*86400/60*3*I48</f>
        <v>7.7720000000000002</v>
      </c>
      <c r="N48" s="46">
        <v>104190</v>
      </c>
      <c r="O48" s="20">
        <f t="shared" ref="O48:O49" si="11">M48*N48*1.2*1.15</f>
        <v>1117475.2583999999</v>
      </c>
      <c r="P48" s="20">
        <f>O48*0.075</f>
        <v>83810.644379999998</v>
      </c>
      <c r="Q48" s="24">
        <f>O48+P48</f>
        <v>1201285.9027799999</v>
      </c>
      <c r="R48" s="20">
        <f>Q48/(G48*86400/60)</f>
        <v>62135.477729999999</v>
      </c>
      <c r="S48" s="32">
        <f>Q48/L48</f>
        <v>265.69550930431876</v>
      </c>
    </row>
    <row r="49" spans="1:19" s="21" customFormat="1" x14ac:dyDescent="0.25">
      <c r="A49" s="17">
        <v>45352</v>
      </c>
      <c r="B49" s="18">
        <v>0</v>
      </c>
      <c r="C49" s="18">
        <v>0</v>
      </c>
      <c r="D49" s="25">
        <v>124</v>
      </c>
      <c r="E49" s="18">
        <v>0</v>
      </c>
      <c r="F49" s="18">
        <f>B49+C49+D49+E49</f>
        <v>124</v>
      </c>
      <c r="G49" s="26">
        <f>(B49*30+C49*15+D49*10+E49*5)/86400</f>
        <v>1.4351851851851852E-2</v>
      </c>
      <c r="H49" s="19">
        <v>0.5</v>
      </c>
      <c r="I49" s="25">
        <v>0.122</v>
      </c>
      <c r="J49" s="31">
        <f>I49*F49</f>
        <v>15.128</v>
      </c>
      <c r="K49" s="31">
        <v>29087.03</v>
      </c>
      <c r="L49" s="31">
        <f>J49*K49/100</f>
        <v>4400.2858983999995</v>
      </c>
      <c r="M49" s="25">
        <f t="shared" si="10"/>
        <v>7.5640000000000001</v>
      </c>
      <c r="N49" s="46">
        <v>115270</v>
      </c>
      <c r="O49" s="20">
        <f t="shared" si="11"/>
        <v>1203225.1464</v>
      </c>
      <c r="P49" s="20">
        <f>O49*0.075</f>
        <v>90241.885979999992</v>
      </c>
      <c r="Q49" s="24">
        <f>O49+P49</f>
        <v>1293467.03238</v>
      </c>
      <c r="R49" s="20">
        <f>Q49/(G49*86400/60)</f>
        <v>62587.114469999993</v>
      </c>
      <c r="S49" s="32">
        <f>Q49/L49</f>
        <v>293.95068007974692</v>
      </c>
    </row>
    <row r="50" spans="1:19" s="1" customFormat="1" x14ac:dyDescent="0.25">
      <c r="A50" s="38" t="s">
        <v>36</v>
      </c>
      <c r="B50" s="2"/>
      <c r="C50" s="2"/>
      <c r="D50" s="2"/>
      <c r="E50" s="2"/>
      <c r="F50" s="2"/>
      <c r="G50" s="3"/>
      <c r="I50" s="2"/>
      <c r="J50" s="2"/>
      <c r="K50" s="2"/>
      <c r="L50" s="2"/>
      <c r="M50" s="2"/>
      <c r="N50" s="44"/>
      <c r="O50" s="4"/>
      <c r="P50" s="4"/>
      <c r="Q50" s="4"/>
      <c r="R50" s="9"/>
      <c r="S50" s="2"/>
    </row>
    <row r="51" spans="1:19" s="1" customFormat="1" x14ac:dyDescent="0.25">
      <c r="A51" s="72" t="s">
        <v>139</v>
      </c>
      <c r="B51" s="74"/>
      <c r="C51" s="75"/>
      <c r="D51" s="76"/>
      <c r="E51" s="77"/>
      <c r="F51" s="78"/>
      <c r="G51" s="78"/>
      <c r="H51" s="78"/>
      <c r="I51" s="78"/>
      <c r="J51" s="79"/>
      <c r="K51" s="75"/>
      <c r="L51" s="77"/>
      <c r="M51" s="77"/>
      <c r="N51" s="77"/>
      <c r="O51" s="77"/>
      <c r="P51" s="77"/>
      <c r="Q51" s="77"/>
    </row>
    <row r="52" spans="1:19" s="1" customFormat="1" x14ac:dyDescent="0.25">
      <c r="A52" s="73" t="s">
        <v>140</v>
      </c>
      <c r="B52" s="53"/>
      <c r="C52" s="49"/>
      <c r="D52" s="50"/>
      <c r="E52" s="51"/>
      <c r="F52" s="52"/>
      <c r="G52" s="52"/>
      <c r="H52" s="52"/>
      <c r="I52" s="52"/>
      <c r="J52" s="9"/>
      <c r="K52" s="2"/>
    </row>
    <row r="53" spans="1:19" s="1" customFormat="1" x14ac:dyDescent="0.25">
      <c r="A53" s="73" t="s">
        <v>77</v>
      </c>
      <c r="B53" s="53"/>
      <c r="C53" s="49"/>
      <c r="D53" s="50"/>
      <c r="E53" s="51"/>
      <c r="F53" s="52"/>
      <c r="G53" s="52"/>
      <c r="H53" s="52"/>
      <c r="I53" s="52"/>
      <c r="J53" s="9"/>
      <c r="K53" s="2"/>
    </row>
    <row r="54" spans="1:19" s="1" customFormat="1" x14ac:dyDescent="0.25">
      <c r="A54" s="55"/>
      <c r="B54" s="53"/>
      <c r="C54" s="49"/>
      <c r="D54" s="50"/>
      <c r="E54" s="51"/>
      <c r="F54" s="52"/>
      <c r="G54" s="52"/>
      <c r="H54" s="52"/>
      <c r="I54" s="52"/>
      <c r="J54" s="9"/>
      <c r="K54" s="2"/>
    </row>
    <row r="55" spans="1:19" ht="16.5" customHeight="1" x14ac:dyDescent="0.3">
      <c r="A55" t="s">
        <v>167</v>
      </c>
      <c r="N55" s="7"/>
      <c r="O55" s="8"/>
      <c r="P55" s="8"/>
      <c r="Q55" s="8"/>
      <c r="R55" s="9"/>
    </row>
    <row r="56" spans="1:19" ht="16.5" customHeight="1" x14ac:dyDescent="0.3">
      <c r="A56" t="s">
        <v>65</v>
      </c>
      <c r="N56" s="7"/>
      <c r="O56" s="8"/>
      <c r="P56" s="8"/>
      <c r="Q56" s="8"/>
      <c r="R56" s="9"/>
    </row>
    <row r="57" spans="1:19" ht="16.5" customHeight="1" x14ac:dyDescent="0.3">
      <c r="A57" t="s">
        <v>168</v>
      </c>
      <c r="N57" s="7"/>
      <c r="O57" s="8"/>
      <c r="P57" s="8"/>
      <c r="Q57" s="8"/>
      <c r="R57" s="9"/>
    </row>
    <row r="58" spans="1:19" ht="16.5" customHeight="1" x14ac:dyDescent="0.25">
      <c r="A58" t="s">
        <v>30</v>
      </c>
    </row>
    <row r="59" spans="1:19" ht="16.5" customHeight="1" x14ac:dyDescent="0.25">
      <c r="A59" t="s">
        <v>169</v>
      </c>
    </row>
    <row r="60" spans="1:19" ht="16.5" customHeight="1" x14ac:dyDescent="0.25"/>
    <row r="61" spans="1:19" x14ac:dyDescent="0.25">
      <c r="A61" s="6" t="s">
        <v>8</v>
      </c>
      <c r="B61" s="34" t="s">
        <v>28</v>
      </c>
      <c r="C61" s="34"/>
      <c r="D61" s="34"/>
    </row>
    <row r="62" spans="1:19" x14ac:dyDescent="0.25">
      <c r="A62" s="5"/>
      <c r="B62" s="5"/>
      <c r="C62" s="5"/>
      <c r="D62" s="5"/>
    </row>
    <row r="63" spans="1:19" x14ac:dyDescent="0.25">
      <c r="A63" s="42" t="s">
        <v>24</v>
      </c>
      <c r="C63" s="5"/>
      <c r="D63" s="5"/>
    </row>
    <row r="64" spans="1:19" x14ac:dyDescent="0.25">
      <c r="A64" s="42"/>
      <c r="C64" s="5"/>
      <c r="D64" s="5"/>
    </row>
    <row r="65" spans="1:1" x14ac:dyDescent="0.25">
      <c r="A65" s="43" t="s">
        <v>127</v>
      </c>
    </row>
    <row r="66" spans="1:1" x14ac:dyDescent="0.25">
      <c r="A66" s="43" t="s">
        <v>41</v>
      </c>
    </row>
    <row r="67" spans="1:1" x14ac:dyDescent="0.25">
      <c r="A67" s="22" t="s">
        <v>42</v>
      </c>
    </row>
    <row r="68" spans="1:1" x14ac:dyDescent="0.25">
      <c r="A68" s="43" t="s">
        <v>43</v>
      </c>
    </row>
    <row r="69" spans="1:1" x14ac:dyDescent="0.25">
      <c r="A69" s="43" t="s">
        <v>130</v>
      </c>
    </row>
    <row r="70" spans="1:1" x14ac:dyDescent="0.25">
      <c r="A70" s="43" t="s">
        <v>44</v>
      </c>
    </row>
    <row r="71" spans="1:1" x14ac:dyDescent="0.25">
      <c r="A71" s="43" t="s">
        <v>131</v>
      </c>
    </row>
    <row r="72" spans="1:1" x14ac:dyDescent="0.25">
      <c r="A72" s="22" t="s">
        <v>45</v>
      </c>
    </row>
    <row r="73" spans="1:1" x14ac:dyDescent="0.25">
      <c r="A73" s="43" t="s">
        <v>46</v>
      </c>
    </row>
    <row r="74" spans="1:1" x14ac:dyDescent="0.25">
      <c r="A74" s="43" t="s">
        <v>47</v>
      </c>
    </row>
    <row r="75" spans="1:1" x14ac:dyDescent="0.25">
      <c r="A75" s="30" t="s">
        <v>48</v>
      </c>
    </row>
    <row r="76" spans="1:1" x14ac:dyDescent="0.25">
      <c r="A76" s="30" t="s">
        <v>49</v>
      </c>
    </row>
    <row r="77" spans="1:1" x14ac:dyDescent="0.25">
      <c r="A77" s="30"/>
    </row>
    <row r="78" spans="1:1" x14ac:dyDescent="0.25">
      <c r="A78" s="41" t="s">
        <v>52</v>
      </c>
    </row>
    <row r="79" spans="1:1" x14ac:dyDescent="0.25">
      <c r="A79" s="41" t="s">
        <v>53</v>
      </c>
    </row>
    <row r="80" spans="1:1" x14ac:dyDescent="0.25">
      <c r="A80" s="41" t="s">
        <v>54</v>
      </c>
    </row>
    <row r="81" spans="1:12" x14ac:dyDescent="0.25">
      <c r="A81" s="41" t="s">
        <v>55</v>
      </c>
    </row>
    <row r="82" spans="1:12" x14ac:dyDescent="0.25">
      <c r="A82" s="41" t="s">
        <v>56</v>
      </c>
    </row>
    <row r="83" spans="1:12" x14ac:dyDescent="0.25">
      <c r="A83" s="41" t="s">
        <v>57</v>
      </c>
    </row>
    <row r="84" spans="1:12" x14ac:dyDescent="0.25">
      <c r="A84" s="41" t="s">
        <v>58</v>
      </c>
    </row>
    <row r="85" spans="1:12" x14ac:dyDescent="0.25">
      <c r="A85" s="41" t="s">
        <v>59</v>
      </c>
    </row>
    <row r="86" spans="1:12" x14ac:dyDescent="0.25">
      <c r="A86" s="41" t="s">
        <v>60</v>
      </c>
    </row>
    <row r="87" spans="1:12" x14ac:dyDescent="0.25">
      <c r="A87" s="41"/>
    </row>
    <row r="88" spans="1:12" x14ac:dyDescent="0.25">
      <c r="A88" s="41" t="s">
        <v>50</v>
      </c>
    </row>
    <row r="89" spans="1:12" x14ac:dyDescent="0.25">
      <c r="A89" s="41"/>
    </row>
    <row r="90" spans="1:12" x14ac:dyDescent="0.25">
      <c r="A90" s="14" t="s">
        <v>20</v>
      </c>
    </row>
    <row r="92" spans="1:12" s="1" customFormat="1" x14ac:dyDescent="0.25">
      <c r="A92" s="63" t="s">
        <v>170</v>
      </c>
      <c r="B92" s="64"/>
      <c r="C92" s="65"/>
      <c r="D92" s="87"/>
      <c r="E92" s="88"/>
      <c r="F92" s="52"/>
      <c r="G92" s="52"/>
      <c r="H92" s="9"/>
    </row>
    <row r="93" spans="1:12" s="1" customFormat="1" x14ac:dyDescent="0.25">
      <c r="A93" s="85" t="s">
        <v>147</v>
      </c>
      <c r="B93" s="85" t="s">
        <v>148</v>
      </c>
      <c r="C93" s="85" t="s">
        <v>149</v>
      </c>
      <c r="D93" s="85" t="s">
        <v>150</v>
      </c>
      <c r="E93" s="85" t="s">
        <v>151</v>
      </c>
      <c r="F93" s="85" t="s">
        <v>152</v>
      </c>
      <c r="G93" s="85" t="s">
        <v>153</v>
      </c>
      <c r="H93" s="85" t="s">
        <v>154</v>
      </c>
    </row>
    <row r="94" spans="1:12" s="1" customFormat="1" hidden="1" x14ac:dyDescent="0.25">
      <c r="A94" s="86">
        <v>0.65</v>
      </c>
      <c r="B94" s="86">
        <v>1</v>
      </c>
      <c r="C94" s="86">
        <v>1.1000000000000001</v>
      </c>
      <c r="D94" s="86">
        <v>1.1499999999999999</v>
      </c>
      <c r="E94" s="86">
        <v>1</v>
      </c>
      <c r="F94" s="86">
        <v>1</v>
      </c>
      <c r="G94" s="86">
        <v>0.8</v>
      </c>
      <c r="H94" s="86">
        <v>0.88</v>
      </c>
    </row>
    <row r="95" spans="1:12" s="1" customFormat="1" x14ac:dyDescent="0.25">
      <c r="A95" s="89">
        <f>A94/$C$94</f>
        <v>0.59090909090909083</v>
      </c>
      <c r="B95" s="89">
        <f t="shared" ref="B95" si="12">B94/$C$94</f>
        <v>0.90909090909090906</v>
      </c>
      <c r="C95" s="89">
        <f>C94/$C$94</f>
        <v>1</v>
      </c>
      <c r="D95" s="89">
        <f t="shared" ref="D95" si="13">D94/$C$94</f>
        <v>1.0454545454545452</v>
      </c>
      <c r="E95" s="89">
        <f t="shared" ref="E95:F95" si="14">E94/$C$94</f>
        <v>0.90909090909090906</v>
      </c>
      <c r="F95" s="89">
        <f t="shared" si="14"/>
        <v>0.90909090909090906</v>
      </c>
      <c r="G95" s="89">
        <f t="shared" ref="G95" si="15">G94/$C$94</f>
        <v>0.72727272727272729</v>
      </c>
      <c r="H95" s="89">
        <f t="shared" ref="H95" si="16">H94/$C$94</f>
        <v>0.79999999999999993</v>
      </c>
    </row>
    <row r="96" spans="1:12" s="1" customFormat="1" x14ac:dyDescent="0.25">
      <c r="A96" s="85" t="s">
        <v>155</v>
      </c>
      <c r="B96" s="85" t="s">
        <v>156</v>
      </c>
      <c r="C96" s="85" t="s">
        <v>157</v>
      </c>
      <c r="D96" s="85" t="s">
        <v>158</v>
      </c>
      <c r="E96" s="86"/>
      <c r="F96" s="86"/>
      <c r="G96" s="86"/>
      <c r="H96" s="86"/>
      <c r="I96" s="84"/>
      <c r="J96" s="84"/>
      <c r="K96" s="84"/>
      <c r="L96" s="84"/>
    </row>
    <row r="97" spans="1:12" s="1" customFormat="1" hidden="1" x14ac:dyDescent="0.25">
      <c r="A97" s="86">
        <v>1.44</v>
      </c>
      <c r="B97" s="86">
        <v>1.38</v>
      </c>
      <c r="C97" s="86">
        <v>1.38</v>
      </c>
      <c r="D97" s="86">
        <v>1.1000000000000001</v>
      </c>
      <c r="E97" s="86"/>
      <c r="F97" s="86"/>
      <c r="G97" s="86"/>
      <c r="H97" s="86"/>
      <c r="I97" s="84"/>
      <c r="J97" s="84"/>
      <c r="K97" s="84"/>
      <c r="L97" s="84"/>
    </row>
    <row r="98" spans="1:12" s="1" customFormat="1" x14ac:dyDescent="0.25">
      <c r="A98" s="89">
        <f>A97/$C$94</f>
        <v>1.3090909090909089</v>
      </c>
      <c r="B98" s="89">
        <f t="shared" ref="B98:D98" si="17">B97/$C$94</f>
        <v>1.2545454545454544</v>
      </c>
      <c r="C98" s="89">
        <f t="shared" si="17"/>
        <v>1.2545454545454544</v>
      </c>
      <c r="D98" s="89">
        <f t="shared" si="17"/>
        <v>1</v>
      </c>
      <c r="E98" s="86"/>
      <c r="F98" s="86"/>
      <c r="G98" s="86"/>
      <c r="H98" s="86"/>
      <c r="I98" s="84"/>
      <c r="J98" s="84"/>
      <c r="K98" s="84"/>
      <c r="L98" s="84"/>
    </row>
  </sheetData>
  <pageMargins left="0.7" right="0.7" top="0.75" bottom="0.75" header="0.3" footer="0.3"/>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Q129"/>
  <sheetViews>
    <sheetView showGridLines="0" zoomScaleNormal="100" workbookViewId="0">
      <selection activeCell="I24" sqref="I24"/>
    </sheetView>
  </sheetViews>
  <sheetFormatPr defaultRowHeight="15" x14ac:dyDescent="0.25"/>
  <cols>
    <col min="1" max="1" width="38.140625" customWidth="1"/>
    <col min="2" max="2" width="16" customWidth="1"/>
    <col min="3" max="8" width="20.85546875" customWidth="1"/>
  </cols>
  <sheetData>
    <row r="2" spans="1:16" x14ac:dyDescent="0.25">
      <c r="A2" s="13" t="s">
        <v>9</v>
      </c>
      <c r="B2" s="68" t="s">
        <v>75</v>
      </c>
      <c r="C2" s="69"/>
    </row>
    <row r="3" spans="1:16" x14ac:dyDescent="0.25">
      <c r="A3" s="12" t="s">
        <v>7</v>
      </c>
      <c r="B3" s="70" t="s">
        <v>180</v>
      </c>
      <c r="C3" s="71"/>
    </row>
    <row r="4" spans="1:16" x14ac:dyDescent="0.25">
      <c r="A4" s="12" t="s">
        <v>11</v>
      </c>
      <c r="B4" s="70" t="s">
        <v>10</v>
      </c>
      <c r="C4" s="71"/>
    </row>
    <row r="5" spans="1:16" x14ac:dyDescent="0.25">
      <c r="A5" s="12" t="s">
        <v>12</v>
      </c>
      <c r="B5" s="70" t="s">
        <v>15</v>
      </c>
      <c r="C5" s="71"/>
    </row>
    <row r="6" spans="1:16" x14ac:dyDescent="0.25">
      <c r="A6" s="12" t="s">
        <v>13</v>
      </c>
      <c r="B6" s="70" t="s">
        <v>67</v>
      </c>
      <c r="C6" s="71"/>
    </row>
    <row r="7" spans="1:16" x14ac:dyDescent="0.25">
      <c r="A7" s="12" t="s">
        <v>14</v>
      </c>
      <c r="B7" s="70" t="s">
        <v>69</v>
      </c>
      <c r="C7" s="71"/>
    </row>
    <row r="8" spans="1:16" x14ac:dyDescent="0.25">
      <c r="B8" s="35"/>
    </row>
    <row r="9" spans="1:16" s="47" customFormat="1" x14ac:dyDescent="0.25">
      <c r="A9" s="81" t="s">
        <v>181</v>
      </c>
      <c r="E9" s="1"/>
      <c r="F9" s="2"/>
      <c r="G9" s="2"/>
      <c r="H9" s="2"/>
      <c r="I9" s="2"/>
      <c r="J9" s="2"/>
      <c r="K9" s="44"/>
      <c r="L9" s="4"/>
      <c r="M9" s="4"/>
      <c r="N9" s="4"/>
      <c r="O9" s="9"/>
      <c r="P9" s="2"/>
    </row>
    <row r="10" spans="1:16" s="35" customFormat="1" ht="44.25" customHeight="1" x14ac:dyDescent="0.25">
      <c r="A10" s="56" t="s">
        <v>70</v>
      </c>
      <c r="B10" s="29" t="s">
        <v>79</v>
      </c>
      <c r="C10" s="29" t="s">
        <v>72</v>
      </c>
      <c r="D10" s="29" t="s">
        <v>76</v>
      </c>
      <c r="E10" s="29" t="s">
        <v>6</v>
      </c>
      <c r="F10" s="57" t="s">
        <v>21</v>
      </c>
      <c r="G10" s="29" t="s">
        <v>3</v>
      </c>
      <c r="H10" s="29" t="s">
        <v>80</v>
      </c>
    </row>
    <row r="11" spans="1:16" s="35" customFormat="1" ht="12.75" customHeight="1" x14ac:dyDescent="0.25">
      <c r="A11" s="102" t="s">
        <v>82</v>
      </c>
      <c r="B11" s="96">
        <v>120</v>
      </c>
      <c r="C11" s="97">
        <f>B11</f>
        <v>120</v>
      </c>
      <c r="D11" s="98">
        <f>(B11*10)/86400</f>
        <v>1.3888888888888888E-2</v>
      </c>
      <c r="E11" s="95">
        <v>0.6</v>
      </c>
      <c r="F11" s="105">
        <v>17936.895282838672</v>
      </c>
      <c r="G11" s="99">
        <f>D11*86400/60*F11*1.2*1.15</f>
        <v>495058.30980634724</v>
      </c>
      <c r="H11" s="94">
        <f t="shared" ref="H11:H96" si="0">G11/(D11*86400/60)</f>
        <v>24752.915490317362</v>
      </c>
      <c r="I11" s="100"/>
      <c r="J11" s="100"/>
      <c r="K11" s="100"/>
      <c r="L11" s="100"/>
    </row>
    <row r="12" spans="1:16" s="35" customFormat="1" ht="12.75" customHeight="1" x14ac:dyDescent="0.25">
      <c r="A12" s="102" t="s">
        <v>159</v>
      </c>
      <c r="B12" s="96">
        <v>120</v>
      </c>
      <c r="C12" s="97">
        <f t="shared" ref="C12:C95" si="1">B12</f>
        <v>120</v>
      </c>
      <c r="D12" s="98">
        <f t="shared" ref="D12:D95" si="2">(B12*10)/86400</f>
        <v>1.3888888888888888E-2</v>
      </c>
      <c r="E12" s="95">
        <v>0.6</v>
      </c>
      <c r="F12" s="105">
        <v>4484.223820709668</v>
      </c>
      <c r="G12" s="99">
        <f t="shared" ref="G12:G97" si="3">D12*86400/60*F12*1.2*1.15</f>
        <v>123764.57745158681</v>
      </c>
      <c r="H12" s="94">
        <f t="shared" si="0"/>
        <v>6188.2288725793405</v>
      </c>
      <c r="I12" s="100"/>
      <c r="J12" s="100"/>
      <c r="K12" s="100"/>
      <c r="L12" s="100"/>
    </row>
    <row r="13" spans="1:16" s="35" customFormat="1" ht="12.75" customHeight="1" x14ac:dyDescent="0.25">
      <c r="A13" s="102" t="s">
        <v>171</v>
      </c>
      <c r="B13" s="96">
        <v>120</v>
      </c>
      <c r="C13" s="97">
        <f t="shared" si="1"/>
        <v>120</v>
      </c>
      <c r="D13" s="98">
        <f t="shared" si="2"/>
        <v>1.3888888888888888E-2</v>
      </c>
      <c r="E13" s="95">
        <v>0.6</v>
      </c>
      <c r="F13" s="105">
        <v>4484.223820709668</v>
      </c>
      <c r="G13" s="99">
        <f t="shared" si="3"/>
        <v>123764.57745158681</v>
      </c>
      <c r="H13" s="94">
        <f t="shared" si="0"/>
        <v>6188.2288725793405</v>
      </c>
      <c r="I13" s="100"/>
      <c r="J13" s="100"/>
      <c r="K13" s="100"/>
      <c r="L13" s="100"/>
    </row>
    <row r="14" spans="1:16" s="35" customFormat="1" ht="12.75" customHeight="1" x14ac:dyDescent="0.25">
      <c r="A14" s="102" t="s">
        <v>183</v>
      </c>
      <c r="B14" s="96">
        <v>120</v>
      </c>
      <c r="C14" s="97">
        <f t="shared" si="1"/>
        <v>120</v>
      </c>
      <c r="D14" s="98">
        <f t="shared" si="2"/>
        <v>1.3888888888888888E-2</v>
      </c>
      <c r="E14" s="95">
        <v>0.6</v>
      </c>
      <c r="F14" s="105">
        <v>4268.020172211166</v>
      </c>
      <c r="G14" s="99">
        <f t="shared" si="3"/>
        <v>117797.35675302819</v>
      </c>
      <c r="H14" s="94">
        <f t="shared" si="0"/>
        <v>5889.867837651409</v>
      </c>
      <c r="I14" s="100"/>
      <c r="J14" s="100"/>
      <c r="K14" s="100"/>
      <c r="L14" s="100"/>
    </row>
    <row r="15" spans="1:16" s="35" customFormat="1" ht="12.75" customHeight="1" x14ac:dyDescent="0.25">
      <c r="A15" s="102" t="s">
        <v>184</v>
      </c>
      <c r="B15" s="96">
        <v>120</v>
      </c>
      <c r="C15" s="97">
        <f t="shared" si="1"/>
        <v>120</v>
      </c>
      <c r="D15" s="98">
        <f t="shared" si="2"/>
        <v>1.3888888888888888E-2</v>
      </c>
      <c r="E15" s="95">
        <v>0.6</v>
      </c>
      <c r="F15" s="105">
        <v>2230.1005965493614</v>
      </c>
      <c r="G15" s="99">
        <f t="shared" si="3"/>
        <v>61550.776464762363</v>
      </c>
      <c r="H15" s="94">
        <f t="shared" si="0"/>
        <v>3077.5388232381183</v>
      </c>
      <c r="I15" s="100"/>
      <c r="J15" s="100"/>
      <c r="K15" s="100"/>
      <c r="L15" s="100"/>
    </row>
    <row r="16" spans="1:16" s="35" customFormat="1" ht="12.75" customHeight="1" x14ac:dyDescent="0.25">
      <c r="A16" s="102" t="s">
        <v>83</v>
      </c>
      <c r="B16" s="96">
        <v>120</v>
      </c>
      <c r="C16" s="97">
        <f t="shared" si="1"/>
        <v>120</v>
      </c>
      <c r="D16" s="98">
        <f t="shared" si="2"/>
        <v>1.3888888888888888E-2</v>
      </c>
      <c r="E16" s="95">
        <v>0.6</v>
      </c>
      <c r="F16" s="105">
        <v>7174.75811313547</v>
      </c>
      <c r="G16" s="99">
        <f t="shared" si="3"/>
        <v>198023.32392253896</v>
      </c>
      <c r="H16" s="94">
        <f t="shared" si="0"/>
        <v>9901.1661961269474</v>
      </c>
      <c r="I16" s="100"/>
      <c r="J16" s="100"/>
      <c r="K16" s="100"/>
      <c r="L16" s="100"/>
    </row>
    <row r="17" spans="1:9" s="35" customFormat="1" ht="12.75" customHeight="1" x14ac:dyDescent="0.25">
      <c r="A17" s="102" t="s">
        <v>143</v>
      </c>
      <c r="B17" s="66">
        <v>120</v>
      </c>
      <c r="C17" s="60">
        <f t="shared" si="1"/>
        <v>120</v>
      </c>
      <c r="D17" s="61">
        <f t="shared" si="2"/>
        <v>1.3888888888888888E-2</v>
      </c>
      <c r="E17" s="62">
        <v>0.6</v>
      </c>
      <c r="F17" s="105">
        <v>12555.82669798707</v>
      </c>
      <c r="G17" s="82">
        <f t="shared" si="3"/>
        <v>346540.81686444307</v>
      </c>
      <c r="H17" s="83">
        <f t="shared" si="0"/>
        <v>17327.040843222152</v>
      </c>
    </row>
    <row r="18" spans="1:9" s="35" customFormat="1" ht="12.75" customHeight="1" x14ac:dyDescent="0.25">
      <c r="A18" s="102" t="s">
        <v>84</v>
      </c>
      <c r="B18" s="66">
        <v>120</v>
      </c>
      <c r="C18" s="60">
        <f t="shared" si="1"/>
        <v>120</v>
      </c>
      <c r="D18" s="61">
        <f t="shared" si="2"/>
        <v>1.3888888888888888E-2</v>
      </c>
      <c r="E18" s="62">
        <v>0.6</v>
      </c>
      <c r="F18" s="105">
        <v>1793.6895282838675</v>
      </c>
      <c r="G18" s="82">
        <f t="shared" si="3"/>
        <v>49505.830980634739</v>
      </c>
      <c r="H18" s="83">
        <f t="shared" si="0"/>
        <v>2475.2915490317368</v>
      </c>
    </row>
    <row r="19" spans="1:9" s="35" customFormat="1" ht="12.75" customHeight="1" x14ac:dyDescent="0.25">
      <c r="A19" s="102" t="s">
        <v>85</v>
      </c>
      <c r="B19" s="66">
        <v>120</v>
      </c>
      <c r="C19" s="60">
        <f t="shared" si="1"/>
        <v>120</v>
      </c>
      <c r="D19" s="61">
        <f t="shared" si="2"/>
        <v>1.3888888888888888E-2</v>
      </c>
      <c r="E19" s="62">
        <v>0.6</v>
      </c>
      <c r="F19" s="105">
        <v>2690.5342924258007</v>
      </c>
      <c r="G19" s="82">
        <f t="shared" si="3"/>
        <v>74258.746470952086</v>
      </c>
      <c r="H19" s="83">
        <f t="shared" si="0"/>
        <v>3712.9373235476041</v>
      </c>
    </row>
    <row r="20" spans="1:9" s="35" customFormat="1" ht="12.75" customHeight="1" x14ac:dyDescent="0.25">
      <c r="A20" s="102" t="s">
        <v>86</v>
      </c>
      <c r="B20" s="66">
        <v>120</v>
      </c>
      <c r="C20" s="60">
        <f t="shared" si="1"/>
        <v>120</v>
      </c>
      <c r="D20" s="61">
        <f t="shared" si="2"/>
        <v>1.3888888888888888E-2</v>
      </c>
      <c r="E20" s="62">
        <v>0.6</v>
      </c>
      <c r="F20" s="105">
        <v>5381.0685848516014</v>
      </c>
      <c r="G20" s="82">
        <f t="shared" si="3"/>
        <v>148517.49294190417</v>
      </c>
      <c r="H20" s="83">
        <f t="shared" si="0"/>
        <v>7425.8746470952083</v>
      </c>
    </row>
    <row r="21" spans="1:9" s="35" customFormat="1" ht="12.75" customHeight="1" x14ac:dyDescent="0.25">
      <c r="A21" s="102" t="s">
        <v>87</v>
      </c>
      <c r="B21" s="66">
        <v>120</v>
      </c>
      <c r="C21" s="60">
        <f t="shared" si="1"/>
        <v>120</v>
      </c>
      <c r="D21" s="61">
        <f t="shared" si="2"/>
        <v>1.3888888888888888E-2</v>
      </c>
      <c r="E21" s="62">
        <v>0.6</v>
      </c>
      <c r="F21" s="105">
        <v>896.84476414193375</v>
      </c>
      <c r="G21" s="82">
        <f t="shared" si="3"/>
        <v>24752.915490317369</v>
      </c>
      <c r="H21" s="83">
        <f t="shared" si="0"/>
        <v>1237.6457745158684</v>
      </c>
    </row>
    <row r="22" spans="1:9" s="35" customFormat="1" ht="12.75" customHeight="1" x14ac:dyDescent="0.25">
      <c r="A22" s="102" t="s">
        <v>88</v>
      </c>
      <c r="B22" s="66">
        <v>120</v>
      </c>
      <c r="C22" s="60">
        <f t="shared" si="1"/>
        <v>120</v>
      </c>
      <c r="D22" s="61">
        <f t="shared" si="2"/>
        <v>1.3888888888888888E-2</v>
      </c>
      <c r="E22" s="62">
        <v>0.6</v>
      </c>
      <c r="F22" s="105">
        <v>8968.4476414193359</v>
      </c>
      <c r="G22" s="82">
        <f t="shared" si="3"/>
        <v>247529.15490317362</v>
      </c>
      <c r="H22" s="83">
        <f t="shared" si="0"/>
        <v>12376.457745158681</v>
      </c>
    </row>
    <row r="23" spans="1:9" s="35" customFormat="1" ht="12.75" customHeight="1" x14ac:dyDescent="0.25">
      <c r="A23" s="102" t="s">
        <v>132</v>
      </c>
      <c r="B23" s="66">
        <v>120</v>
      </c>
      <c r="C23" s="60">
        <f t="shared" si="1"/>
        <v>120</v>
      </c>
      <c r="D23" s="61">
        <f t="shared" si="2"/>
        <v>1.3888888888888888E-2</v>
      </c>
      <c r="E23" s="62">
        <v>0.6</v>
      </c>
      <c r="F23" s="105">
        <v>22425.122874816829</v>
      </c>
      <c r="G23" s="82">
        <f t="shared" si="3"/>
        <v>618933.39134494436</v>
      </c>
      <c r="H23" s="83">
        <f t="shared" si="0"/>
        <v>30946.66956724722</v>
      </c>
    </row>
    <row r="24" spans="1:9" s="35" customFormat="1" ht="12.75" customHeight="1" x14ac:dyDescent="0.25">
      <c r="A24" s="102" t="s">
        <v>185</v>
      </c>
      <c r="B24" s="66">
        <v>120</v>
      </c>
      <c r="C24" s="60">
        <f t="shared" si="1"/>
        <v>120</v>
      </c>
      <c r="D24" s="61">
        <f t="shared" si="2"/>
        <v>1.3888888888888888E-2</v>
      </c>
      <c r="E24" s="62">
        <v>0.6</v>
      </c>
      <c r="F24" s="105">
        <v>1717.6178741825427</v>
      </c>
      <c r="G24" s="82">
        <f t="shared" si="3"/>
        <v>47406.253327438179</v>
      </c>
      <c r="H24" s="83">
        <f t="shared" si="0"/>
        <v>2370.312666371909</v>
      </c>
      <c r="I24" s="35" t="s">
        <v>206</v>
      </c>
    </row>
    <row r="25" spans="1:9" s="35" customFormat="1" ht="12.75" customHeight="1" x14ac:dyDescent="0.25">
      <c r="A25" s="102" t="s">
        <v>89</v>
      </c>
      <c r="B25" s="66">
        <v>120</v>
      </c>
      <c r="C25" s="60">
        <f t="shared" si="1"/>
        <v>120</v>
      </c>
      <c r="D25" s="61">
        <f t="shared" si="2"/>
        <v>1.3888888888888888E-2</v>
      </c>
      <c r="E25" s="101">
        <v>0.5</v>
      </c>
      <c r="F25" s="105">
        <v>4484.223820709668</v>
      </c>
      <c r="G25" s="82">
        <f t="shared" si="3"/>
        <v>123764.57745158681</v>
      </c>
      <c r="H25" s="83">
        <f t="shared" si="0"/>
        <v>6188.2288725793405</v>
      </c>
    </row>
    <row r="26" spans="1:9" s="35" customFormat="1" ht="12.75" customHeight="1" x14ac:dyDescent="0.25">
      <c r="A26" s="102" t="s">
        <v>160</v>
      </c>
      <c r="B26" s="66">
        <v>120</v>
      </c>
      <c r="C26" s="60">
        <f t="shared" si="1"/>
        <v>120</v>
      </c>
      <c r="D26" s="61">
        <f t="shared" si="2"/>
        <v>1.3888888888888888E-2</v>
      </c>
      <c r="E26" s="101">
        <v>0.5</v>
      </c>
      <c r="F26" s="105">
        <v>2242.111910354834</v>
      </c>
      <c r="G26" s="82">
        <f t="shared" si="3"/>
        <v>61882.288725793405</v>
      </c>
      <c r="H26" s="83">
        <f t="shared" si="0"/>
        <v>3094.1144362896703</v>
      </c>
    </row>
    <row r="27" spans="1:9" s="35" customFormat="1" ht="12.75" customHeight="1" x14ac:dyDescent="0.25">
      <c r="A27" s="102" t="s">
        <v>90</v>
      </c>
      <c r="B27" s="66">
        <v>120</v>
      </c>
      <c r="C27" s="60">
        <f t="shared" si="1"/>
        <v>120</v>
      </c>
      <c r="D27" s="61">
        <f t="shared" si="2"/>
        <v>1.3888888888888888E-2</v>
      </c>
      <c r="E27" s="101">
        <v>0.5</v>
      </c>
      <c r="F27" s="105">
        <v>36446.329857071527</v>
      </c>
      <c r="G27" s="82">
        <f t="shared" si="3"/>
        <v>1005918.7040551739</v>
      </c>
      <c r="H27" s="83">
        <f t="shared" si="0"/>
        <v>50295.935202758694</v>
      </c>
    </row>
    <row r="28" spans="1:9" s="35" customFormat="1" ht="12.75" customHeight="1" x14ac:dyDescent="0.25">
      <c r="A28" s="102" t="s">
        <v>91</v>
      </c>
      <c r="B28" s="66">
        <v>120</v>
      </c>
      <c r="C28" s="60">
        <f t="shared" si="1"/>
        <v>120</v>
      </c>
      <c r="D28" s="61">
        <f t="shared" si="2"/>
        <v>1.3888888888888888E-2</v>
      </c>
      <c r="E28" s="62">
        <v>0.6</v>
      </c>
      <c r="F28" s="105">
        <v>24310.899142275983</v>
      </c>
      <c r="G28" s="82">
        <f t="shared" si="3"/>
        <v>670980.81632681703</v>
      </c>
      <c r="H28" s="83">
        <f t="shared" si="0"/>
        <v>33549.04081634085</v>
      </c>
    </row>
    <row r="29" spans="1:9" s="35" customFormat="1" ht="12.75" customHeight="1" x14ac:dyDescent="0.25">
      <c r="A29" s="102" t="s">
        <v>92</v>
      </c>
      <c r="B29" s="66">
        <v>120</v>
      </c>
      <c r="C29" s="60">
        <f t="shared" si="1"/>
        <v>120</v>
      </c>
      <c r="D29" s="61">
        <f t="shared" si="2"/>
        <v>1.3888888888888888E-2</v>
      </c>
      <c r="E29" s="62">
        <v>0.6</v>
      </c>
      <c r="F29" s="105">
        <v>24042.646467287101</v>
      </c>
      <c r="G29" s="82">
        <f t="shared" si="3"/>
        <v>663577.04249712382</v>
      </c>
      <c r="H29" s="83">
        <f t="shared" si="0"/>
        <v>33178.852124856188</v>
      </c>
    </row>
    <row r="30" spans="1:9" s="35" customFormat="1" ht="12.75" customHeight="1" x14ac:dyDescent="0.25">
      <c r="A30" s="102" t="s">
        <v>93</v>
      </c>
      <c r="B30" s="66">
        <v>120</v>
      </c>
      <c r="C30" s="60">
        <f t="shared" si="1"/>
        <v>120</v>
      </c>
      <c r="D30" s="61">
        <f t="shared" si="2"/>
        <v>1.3888888888888888E-2</v>
      </c>
      <c r="E30" s="62">
        <v>0.6</v>
      </c>
      <c r="F30" s="105">
        <v>24042.646467287101</v>
      </c>
      <c r="G30" s="82">
        <f t="shared" si="3"/>
        <v>663577.04249712382</v>
      </c>
      <c r="H30" s="83">
        <f t="shared" si="0"/>
        <v>33178.852124856188</v>
      </c>
    </row>
    <row r="31" spans="1:9" s="35" customFormat="1" ht="12.75" customHeight="1" x14ac:dyDescent="0.25">
      <c r="A31" s="102" t="s">
        <v>94</v>
      </c>
      <c r="B31" s="66">
        <v>120</v>
      </c>
      <c r="C31" s="60">
        <f t="shared" si="1"/>
        <v>120</v>
      </c>
      <c r="D31" s="61">
        <f t="shared" si="2"/>
        <v>1.3888888888888888E-2</v>
      </c>
      <c r="E31" s="62">
        <v>0.6</v>
      </c>
      <c r="F31" s="105">
        <v>6277.9133489935348</v>
      </c>
      <c r="G31" s="82">
        <f t="shared" si="3"/>
        <v>173270.40843222153</v>
      </c>
      <c r="H31" s="83">
        <f t="shared" si="0"/>
        <v>8663.520421611076</v>
      </c>
    </row>
    <row r="32" spans="1:9" s="35" customFormat="1" ht="12.75" customHeight="1" x14ac:dyDescent="0.25">
      <c r="A32" s="102" t="s">
        <v>95</v>
      </c>
      <c r="B32" s="66">
        <v>120</v>
      </c>
      <c r="C32" s="60">
        <f t="shared" si="1"/>
        <v>120</v>
      </c>
      <c r="D32" s="61">
        <f t="shared" si="2"/>
        <v>1.3888888888888888E-2</v>
      </c>
      <c r="E32" s="62">
        <v>0.6</v>
      </c>
      <c r="F32" s="105">
        <v>3587.379056567735</v>
      </c>
      <c r="G32" s="82">
        <f t="shared" si="3"/>
        <v>99011.661961269478</v>
      </c>
      <c r="H32" s="83">
        <f t="shared" si="0"/>
        <v>4950.5830980634737</v>
      </c>
    </row>
    <row r="33" spans="1:13" s="35" customFormat="1" ht="12.75" customHeight="1" x14ac:dyDescent="0.25">
      <c r="A33" s="102" t="s">
        <v>96</v>
      </c>
      <c r="B33" s="66">
        <v>120</v>
      </c>
      <c r="C33" s="60">
        <f t="shared" si="1"/>
        <v>120</v>
      </c>
      <c r="D33" s="61">
        <f t="shared" si="2"/>
        <v>1.3888888888888888E-2</v>
      </c>
      <c r="E33" s="62">
        <v>0.6</v>
      </c>
      <c r="F33" s="105">
        <v>1345.2671462129003</v>
      </c>
      <c r="G33" s="82">
        <f t="shared" si="3"/>
        <v>37129.373235476043</v>
      </c>
      <c r="H33" s="83">
        <f t="shared" si="0"/>
        <v>1856.4686617738021</v>
      </c>
    </row>
    <row r="34" spans="1:13" s="35" customFormat="1" ht="12.75" customHeight="1" x14ac:dyDescent="0.25">
      <c r="A34" s="102" t="s">
        <v>161</v>
      </c>
      <c r="B34" s="66">
        <v>120</v>
      </c>
      <c r="C34" s="60">
        <f t="shared" si="1"/>
        <v>120</v>
      </c>
      <c r="D34" s="61">
        <f t="shared" si="2"/>
        <v>1.3888888888888888E-2</v>
      </c>
      <c r="E34" s="62">
        <v>0.6</v>
      </c>
      <c r="F34" s="105">
        <v>6277.9133489935348</v>
      </c>
      <c r="G34" s="82">
        <f t="shared" si="3"/>
        <v>173270.40843222153</v>
      </c>
      <c r="H34" s="83">
        <f t="shared" si="0"/>
        <v>8663.520421611076</v>
      </c>
    </row>
    <row r="35" spans="1:13" s="35" customFormat="1" ht="12.75" customHeight="1" x14ac:dyDescent="0.25">
      <c r="A35" s="102" t="s">
        <v>162</v>
      </c>
      <c r="B35" s="66">
        <v>120</v>
      </c>
      <c r="C35" s="60">
        <f t="shared" ref="C35:C36" si="4">B35</f>
        <v>120</v>
      </c>
      <c r="D35" s="61">
        <f t="shared" ref="D35:D36" si="5">(B35*10)/86400</f>
        <v>1.3888888888888888E-2</v>
      </c>
      <c r="E35" s="62">
        <v>0.6</v>
      </c>
      <c r="F35" s="105">
        <v>4304.0541136275833</v>
      </c>
      <c r="G35" s="82">
        <f t="shared" ref="G35:G36" si="6">D35*86400/60*F35*1.2*1.15</f>
        <v>118791.89353612128</v>
      </c>
      <c r="H35" s="83">
        <f t="shared" ref="H35:H36" si="7">G35/(D35*86400/60)</f>
        <v>5939.5946768060639</v>
      </c>
    </row>
    <row r="36" spans="1:13" s="35" customFormat="1" ht="12.75" customHeight="1" x14ac:dyDescent="0.25">
      <c r="A36" s="102" t="s">
        <v>163</v>
      </c>
      <c r="B36" s="66">
        <v>120</v>
      </c>
      <c r="C36" s="60">
        <f t="shared" si="4"/>
        <v>120</v>
      </c>
      <c r="D36" s="61">
        <f t="shared" si="5"/>
        <v>1.3888888888888888E-2</v>
      </c>
      <c r="E36" s="62">
        <v>0.6</v>
      </c>
      <c r="F36" s="105">
        <v>2061.9422032727489</v>
      </c>
      <c r="G36" s="82">
        <f t="shared" si="6"/>
        <v>56909.604810327866</v>
      </c>
      <c r="H36" s="83">
        <f t="shared" si="7"/>
        <v>2845.4802405163932</v>
      </c>
    </row>
    <row r="37" spans="1:13" s="35" customFormat="1" ht="12.75" customHeight="1" x14ac:dyDescent="0.25">
      <c r="A37" s="102" t="s">
        <v>172</v>
      </c>
      <c r="B37" s="66">
        <v>120</v>
      </c>
      <c r="C37" s="60">
        <f t="shared" si="1"/>
        <v>120</v>
      </c>
      <c r="D37" s="61">
        <f t="shared" si="2"/>
        <v>1.3888888888888888E-2</v>
      </c>
      <c r="E37" s="62">
        <v>0.6</v>
      </c>
      <c r="F37" s="105">
        <v>8123.6519037677817</v>
      </c>
      <c r="G37" s="82">
        <f t="shared" si="3"/>
        <v>224212.79254399074</v>
      </c>
      <c r="H37" s="83">
        <f t="shared" si="0"/>
        <v>11210.639627199536</v>
      </c>
    </row>
    <row r="38" spans="1:13" s="35" customFormat="1" ht="12.75" customHeight="1" x14ac:dyDescent="0.25">
      <c r="A38" s="102" t="s">
        <v>173</v>
      </c>
      <c r="B38" s="66">
        <v>120</v>
      </c>
      <c r="C38" s="60">
        <f t="shared" si="1"/>
        <v>120</v>
      </c>
      <c r="D38" s="61">
        <f t="shared" si="2"/>
        <v>1.3888888888888888E-2</v>
      </c>
      <c r="E38" s="62">
        <v>0.6</v>
      </c>
      <c r="F38" s="105">
        <v>5280.9743031393318</v>
      </c>
      <c r="G38" s="82">
        <f t="shared" si="3"/>
        <v>145754.89076664552</v>
      </c>
      <c r="H38" s="83">
        <f t="shared" si="0"/>
        <v>7287.7445383322756</v>
      </c>
    </row>
    <row r="39" spans="1:13" s="35" customFormat="1" ht="12.75" customHeight="1" x14ac:dyDescent="0.25">
      <c r="A39" s="102" t="s">
        <v>174</v>
      </c>
      <c r="B39" s="66">
        <v>120</v>
      </c>
      <c r="C39" s="60">
        <f t="shared" si="1"/>
        <v>120</v>
      </c>
      <c r="D39" s="61">
        <f t="shared" si="2"/>
        <v>1.3888888888888888E-2</v>
      </c>
      <c r="E39" s="62">
        <v>0.6</v>
      </c>
      <c r="F39" s="105">
        <v>8123.6519037677817</v>
      </c>
      <c r="G39" s="82">
        <f t="shared" si="3"/>
        <v>224212.79254399074</v>
      </c>
      <c r="H39" s="83">
        <f t="shared" si="0"/>
        <v>11210.639627199536</v>
      </c>
    </row>
    <row r="40" spans="1:13" s="35" customFormat="1" ht="12.75" customHeight="1" x14ac:dyDescent="0.25">
      <c r="A40" s="102" t="s">
        <v>164</v>
      </c>
      <c r="B40" s="66">
        <v>120</v>
      </c>
      <c r="C40" s="60">
        <f t="shared" si="1"/>
        <v>120</v>
      </c>
      <c r="D40" s="61">
        <f t="shared" si="2"/>
        <v>1.3888888888888888E-2</v>
      </c>
      <c r="E40" s="62">
        <v>0.6</v>
      </c>
      <c r="F40" s="105">
        <v>5981.6342751252168</v>
      </c>
      <c r="G40" s="82">
        <f t="shared" si="3"/>
        <v>165093.10599345595</v>
      </c>
      <c r="H40" s="83">
        <f t="shared" si="0"/>
        <v>8254.6552996727969</v>
      </c>
    </row>
    <row r="41" spans="1:13" s="35" customFormat="1" ht="12.75" customHeight="1" x14ac:dyDescent="0.25">
      <c r="A41" s="102" t="s">
        <v>97</v>
      </c>
      <c r="B41" s="66">
        <v>120</v>
      </c>
      <c r="C41" s="60">
        <f t="shared" si="1"/>
        <v>120</v>
      </c>
      <c r="D41" s="61">
        <f t="shared" si="2"/>
        <v>1.3888888888888888E-2</v>
      </c>
      <c r="E41" s="62">
        <v>0.6</v>
      </c>
      <c r="F41" s="105">
        <v>2029.9120331248232</v>
      </c>
      <c r="G41" s="82">
        <f t="shared" si="3"/>
        <v>56025.572114245115</v>
      </c>
      <c r="H41" s="83">
        <f t="shared" si="0"/>
        <v>2801.2786057122557</v>
      </c>
    </row>
    <row r="42" spans="1:13" s="35" customFormat="1" ht="12.75" customHeight="1" x14ac:dyDescent="0.25">
      <c r="A42" s="102" t="s">
        <v>98</v>
      </c>
      <c r="B42" s="66">
        <v>120</v>
      </c>
      <c r="C42" s="60">
        <f t="shared" si="1"/>
        <v>120</v>
      </c>
      <c r="D42" s="61">
        <f t="shared" si="2"/>
        <v>1.3888888888888888E-2</v>
      </c>
      <c r="E42" s="62">
        <v>0.6</v>
      </c>
      <c r="F42" s="105">
        <v>2029.9120331248232</v>
      </c>
      <c r="G42" s="82">
        <f t="shared" si="3"/>
        <v>56025.572114245115</v>
      </c>
      <c r="H42" s="83">
        <f t="shared" si="0"/>
        <v>2801.2786057122557</v>
      </c>
    </row>
    <row r="43" spans="1:13" s="35" customFormat="1" ht="12.75" customHeight="1" x14ac:dyDescent="0.25">
      <c r="A43" s="102" t="s">
        <v>99</v>
      </c>
      <c r="B43" s="66">
        <v>120</v>
      </c>
      <c r="C43" s="60">
        <f t="shared" si="1"/>
        <v>120</v>
      </c>
      <c r="D43" s="61">
        <f t="shared" si="2"/>
        <v>1.3888888888888888E-2</v>
      </c>
      <c r="E43" s="62">
        <v>0.6</v>
      </c>
      <c r="F43" s="105">
        <v>1625.5311350072545</v>
      </c>
      <c r="G43" s="82">
        <f t="shared" si="3"/>
        <v>44864.659326200213</v>
      </c>
      <c r="H43" s="83">
        <f t="shared" si="0"/>
        <v>2243.2329663100109</v>
      </c>
    </row>
    <row r="44" spans="1:13" s="35" customFormat="1" ht="12.75" customHeight="1" x14ac:dyDescent="0.25">
      <c r="A44" s="102" t="s">
        <v>126</v>
      </c>
      <c r="B44" s="66">
        <v>120</v>
      </c>
      <c r="C44" s="60">
        <f t="shared" si="1"/>
        <v>120</v>
      </c>
      <c r="D44" s="61">
        <f t="shared" si="2"/>
        <v>1.3888888888888888E-2</v>
      </c>
      <c r="E44" s="62">
        <v>0.6</v>
      </c>
      <c r="F44" s="105">
        <v>8123.6519037677817</v>
      </c>
      <c r="G44" s="82">
        <f t="shared" si="3"/>
        <v>224212.79254399074</v>
      </c>
      <c r="H44" s="83">
        <f t="shared" si="0"/>
        <v>11210.639627199536</v>
      </c>
    </row>
    <row r="45" spans="1:13" s="35" customFormat="1" ht="12.75" customHeight="1" x14ac:dyDescent="0.25">
      <c r="A45" s="102" t="s">
        <v>100</v>
      </c>
      <c r="B45" s="96">
        <v>120</v>
      </c>
      <c r="C45" s="97">
        <f t="shared" si="1"/>
        <v>120</v>
      </c>
      <c r="D45" s="98">
        <f t="shared" si="2"/>
        <v>1.3888888888888888E-2</v>
      </c>
      <c r="E45" s="95">
        <v>0.6</v>
      </c>
      <c r="F45" s="105">
        <v>6093.7398706429594</v>
      </c>
      <c r="G45" s="99">
        <f t="shared" si="3"/>
        <v>168187.22042974568</v>
      </c>
      <c r="H45" s="94">
        <f t="shared" si="0"/>
        <v>8409.3610214872842</v>
      </c>
      <c r="I45" s="100"/>
      <c r="J45" s="100"/>
      <c r="K45" s="100"/>
      <c r="L45" s="100"/>
      <c r="M45" s="100"/>
    </row>
    <row r="46" spans="1:13" s="35" customFormat="1" ht="12.75" customHeight="1" x14ac:dyDescent="0.25">
      <c r="A46" s="102" t="s">
        <v>101</v>
      </c>
      <c r="B46" s="96">
        <v>120</v>
      </c>
      <c r="C46" s="97">
        <f t="shared" si="1"/>
        <v>120</v>
      </c>
      <c r="D46" s="98">
        <f t="shared" si="2"/>
        <v>1.3888888888888888E-2</v>
      </c>
      <c r="E46" s="95">
        <v>0.6</v>
      </c>
      <c r="F46" s="105">
        <v>9909.333889514668</v>
      </c>
      <c r="G46" s="99">
        <f t="shared" si="3"/>
        <v>273497.61535060481</v>
      </c>
      <c r="H46" s="94">
        <f t="shared" si="0"/>
        <v>13674.880767530241</v>
      </c>
      <c r="I46" s="100"/>
      <c r="J46" s="100"/>
      <c r="K46" s="100"/>
      <c r="L46" s="100"/>
      <c r="M46" s="100"/>
    </row>
    <row r="47" spans="1:13" s="35" customFormat="1" ht="12.75" customHeight="1" x14ac:dyDescent="0.25">
      <c r="A47" s="102" t="s">
        <v>102</v>
      </c>
      <c r="B47" s="96">
        <v>120</v>
      </c>
      <c r="C47" s="97">
        <f t="shared" si="1"/>
        <v>120</v>
      </c>
      <c r="D47" s="98">
        <f t="shared" si="2"/>
        <v>1.3888888888888888E-2</v>
      </c>
      <c r="E47" s="95">
        <v>0.6</v>
      </c>
      <c r="F47" s="105">
        <v>6093.7398706429594</v>
      </c>
      <c r="G47" s="99">
        <f t="shared" si="3"/>
        <v>168187.22042974568</v>
      </c>
      <c r="H47" s="94">
        <f t="shared" si="0"/>
        <v>8409.3610214872842</v>
      </c>
      <c r="I47" s="100"/>
      <c r="J47" s="100"/>
      <c r="K47" s="100"/>
      <c r="L47" s="100"/>
      <c r="M47" s="100"/>
    </row>
    <row r="48" spans="1:13" s="35" customFormat="1" ht="12.75" customHeight="1" x14ac:dyDescent="0.25">
      <c r="A48" s="102" t="s">
        <v>165</v>
      </c>
      <c r="B48" s="96">
        <v>120</v>
      </c>
      <c r="C48" s="97">
        <f t="shared" si="1"/>
        <v>120</v>
      </c>
      <c r="D48" s="98">
        <f t="shared" si="2"/>
        <v>1.3888888888888888E-2</v>
      </c>
      <c r="E48" s="95">
        <v>0.6</v>
      </c>
      <c r="F48" s="105">
        <v>8123.6519037677817</v>
      </c>
      <c r="G48" s="99">
        <f t="shared" si="3"/>
        <v>224212.79254399074</v>
      </c>
      <c r="H48" s="94">
        <f t="shared" si="0"/>
        <v>11210.639627199536</v>
      </c>
      <c r="I48" s="100"/>
      <c r="J48" s="100"/>
      <c r="K48" s="100"/>
      <c r="L48" s="100"/>
      <c r="M48" s="100"/>
    </row>
    <row r="49" spans="1:8" s="35" customFormat="1" ht="12.75" customHeight="1" x14ac:dyDescent="0.25">
      <c r="A49" s="102" t="s">
        <v>103</v>
      </c>
      <c r="B49" s="66">
        <v>120</v>
      </c>
      <c r="C49" s="60">
        <f t="shared" si="1"/>
        <v>120</v>
      </c>
      <c r="D49" s="61">
        <f t="shared" si="2"/>
        <v>1.3888888888888888E-2</v>
      </c>
      <c r="E49" s="62">
        <v>0.6</v>
      </c>
      <c r="F49" s="105">
        <v>13452.671462129005</v>
      </c>
      <c r="G49" s="82">
        <f t="shared" si="3"/>
        <v>371293.73235476046</v>
      </c>
      <c r="H49" s="83">
        <f t="shared" si="0"/>
        <v>18564.686617738022</v>
      </c>
    </row>
    <row r="50" spans="1:8" s="35" customFormat="1" ht="12.75" customHeight="1" x14ac:dyDescent="0.25">
      <c r="A50" s="102" t="s">
        <v>175</v>
      </c>
      <c r="B50" s="66">
        <v>120</v>
      </c>
      <c r="C50" s="60">
        <f t="shared" si="1"/>
        <v>120</v>
      </c>
      <c r="D50" s="61">
        <f t="shared" si="2"/>
        <v>1.3888888888888888E-2</v>
      </c>
      <c r="E50" s="62">
        <v>0.6</v>
      </c>
      <c r="F50" s="105">
        <v>1425.3425715827157</v>
      </c>
      <c r="G50" s="82">
        <f t="shared" si="3"/>
        <v>39339.454975682951</v>
      </c>
      <c r="H50" s="83">
        <f t="shared" si="0"/>
        <v>1966.9727487841476</v>
      </c>
    </row>
    <row r="51" spans="1:8" s="35" customFormat="1" ht="12.75" customHeight="1" x14ac:dyDescent="0.25">
      <c r="A51" s="102" t="s">
        <v>176</v>
      </c>
      <c r="B51" s="66">
        <v>120</v>
      </c>
      <c r="C51" s="60">
        <f t="shared" si="1"/>
        <v>120</v>
      </c>
      <c r="D51" s="61">
        <f t="shared" si="2"/>
        <v>1.3888888888888888E-2</v>
      </c>
      <c r="E51" s="62">
        <v>0.6</v>
      </c>
      <c r="F51" s="105">
        <v>4628.3595863753353</v>
      </c>
      <c r="G51" s="82">
        <f t="shared" si="3"/>
        <v>127742.72458395925</v>
      </c>
      <c r="H51" s="83">
        <f t="shared" si="0"/>
        <v>6387.1362291979622</v>
      </c>
    </row>
    <row r="52" spans="1:8" s="35" customFormat="1" ht="12.75" customHeight="1" x14ac:dyDescent="0.25">
      <c r="A52" s="102" t="s">
        <v>186</v>
      </c>
      <c r="B52" s="66">
        <v>120</v>
      </c>
      <c r="C52" s="60">
        <f t="shared" si="1"/>
        <v>120</v>
      </c>
      <c r="D52" s="61">
        <f t="shared" si="2"/>
        <v>1.3888888888888888E-2</v>
      </c>
      <c r="E52" s="62">
        <v>0.6</v>
      </c>
      <c r="F52" s="105">
        <v>5393.0798986570735</v>
      </c>
      <c r="G52" s="82">
        <f t="shared" si="3"/>
        <v>148849.00520293522</v>
      </c>
      <c r="H52" s="83">
        <f t="shared" si="0"/>
        <v>7442.4502601467611</v>
      </c>
    </row>
    <row r="53" spans="1:8" s="35" customFormat="1" ht="12.75" customHeight="1" x14ac:dyDescent="0.25">
      <c r="A53" s="102" t="s">
        <v>187</v>
      </c>
      <c r="B53" s="66">
        <v>120</v>
      </c>
      <c r="C53" s="60">
        <f t="shared" si="1"/>
        <v>120</v>
      </c>
      <c r="D53" s="61">
        <f t="shared" si="2"/>
        <v>1.3888888888888888E-2</v>
      </c>
      <c r="E53" s="62">
        <v>0.6</v>
      </c>
      <c r="F53" s="105">
        <v>5685.3552012568998</v>
      </c>
      <c r="G53" s="82">
        <f t="shared" si="3"/>
        <v>156915.80355469041</v>
      </c>
      <c r="H53" s="83">
        <f t="shared" si="0"/>
        <v>7845.7901777345205</v>
      </c>
    </row>
    <row r="54" spans="1:8" s="35" customFormat="1" ht="12.75" customHeight="1" x14ac:dyDescent="0.25">
      <c r="A54" s="102" t="s">
        <v>188</v>
      </c>
      <c r="B54" s="66">
        <v>120</v>
      </c>
      <c r="C54" s="60">
        <f t="shared" si="1"/>
        <v>120</v>
      </c>
      <c r="D54" s="61">
        <f t="shared" si="2"/>
        <v>1.3888888888888888E-2</v>
      </c>
      <c r="E54" s="62">
        <v>0.6</v>
      </c>
      <c r="F54" s="105">
        <v>4668.3972990602433</v>
      </c>
      <c r="G54" s="82">
        <f t="shared" si="3"/>
        <v>128847.76545406268</v>
      </c>
      <c r="H54" s="83">
        <f t="shared" si="0"/>
        <v>6442.3882727031341</v>
      </c>
    </row>
    <row r="55" spans="1:8" s="35" customFormat="1" ht="12.75" customHeight="1" x14ac:dyDescent="0.25">
      <c r="A55" s="102" t="s">
        <v>189</v>
      </c>
      <c r="B55" s="66">
        <v>120</v>
      </c>
      <c r="C55" s="60">
        <f t="shared" si="1"/>
        <v>120</v>
      </c>
      <c r="D55" s="61">
        <f t="shared" si="2"/>
        <v>1.3888888888888888E-2</v>
      </c>
      <c r="E55" s="62">
        <v>0.6</v>
      </c>
      <c r="F55" s="105">
        <v>992.93527458571202</v>
      </c>
      <c r="G55" s="82">
        <f t="shared" si="3"/>
        <v>27405.013578565653</v>
      </c>
      <c r="H55" s="83">
        <f t="shared" si="0"/>
        <v>1370.2506789282827</v>
      </c>
    </row>
    <row r="56" spans="1:8" s="35" customFormat="1" ht="12.75" customHeight="1" x14ac:dyDescent="0.25">
      <c r="A56" s="102" t="s">
        <v>190</v>
      </c>
      <c r="B56" s="66">
        <v>120</v>
      </c>
      <c r="C56" s="60">
        <f t="shared" si="1"/>
        <v>120</v>
      </c>
      <c r="D56" s="61">
        <f t="shared" si="2"/>
        <v>1.3888888888888888E-2</v>
      </c>
      <c r="E56" s="62">
        <v>0.6</v>
      </c>
      <c r="F56" s="105">
        <v>540.50912124625461</v>
      </c>
      <c r="G56" s="82">
        <f t="shared" si="3"/>
        <v>14918.051746396626</v>
      </c>
      <c r="H56" s="83">
        <f t="shared" si="0"/>
        <v>745.90258731983135</v>
      </c>
    </row>
    <row r="57" spans="1:8" s="35" customFormat="1" ht="12.75" customHeight="1" x14ac:dyDescent="0.25">
      <c r="A57" s="102" t="s">
        <v>104</v>
      </c>
      <c r="B57" s="66">
        <v>120</v>
      </c>
      <c r="C57" s="60">
        <f t="shared" si="1"/>
        <v>120</v>
      </c>
      <c r="D57" s="61">
        <f t="shared" si="2"/>
        <v>1.3888888888888888E-2</v>
      </c>
      <c r="E57" s="62">
        <v>0.6</v>
      </c>
      <c r="F57" s="105">
        <v>4484.223820709668</v>
      </c>
      <c r="G57" s="82">
        <f t="shared" si="3"/>
        <v>123764.57745158681</v>
      </c>
      <c r="H57" s="83">
        <f t="shared" si="0"/>
        <v>6188.2288725793405</v>
      </c>
    </row>
    <row r="58" spans="1:8" s="35" customFormat="1" ht="12.75" customHeight="1" x14ac:dyDescent="0.25">
      <c r="A58" s="102" t="s">
        <v>105</v>
      </c>
      <c r="B58" s="66">
        <v>120</v>
      </c>
      <c r="C58" s="60">
        <f t="shared" si="1"/>
        <v>120</v>
      </c>
      <c r="D58" s="61">
        <f t="shared" si="2"/>
        <v>1.3888888888888888E-2</v>
      </c>
      <c r="E58" s="62">
        <v>0.6</v>
      </c>
      <c r="F58" s="105">
        <v>62783.137261203839</v>
      </c>
      <c r="G58" s="82">
        <f t="shared" si="3"/>
        <v>1732814.5884092259</v>
      </c>
      <c r="H58" s="83">
        <f t="shared" si="0"/>
        <v>86640.729420461299</v>
      </c>
    </row>
    <row r="59" spans="1:8" s="35" customFormat="1" ht="12.75" customHeight="1" x14ac:dyDescent="0.25">
      <c r="A59" s="102" t="s">
        <v>106</v>
      </c>
      <c r="B59" s="66">
        <v>120</v>
      </c>
      <c r="C59" s="60">
        <f t="shared" si="1"/>
        <v>120</v>
      </c>
      <c r="D59" s="61">
        <f t="shared" si="2"/>
        <v>1.3888888888888888E-2</v>
      </c>
      <c r="E59" s="62">
        <v>0.6</v>
      </c>
      <c r="F59" s="105">
        <v>14349.51622627094</v>
      </c>
      <c r="G59" s="82">
        <f t="shared" si="3"/>
        <v>396046.64784507791</v>
      </c>
      <c r="H59" s="83">
        <f t="shared" si="0"/>
        <v>19802.332392253895</v>
      </c>
    </row>
    <row r="60" spans="1:8" s="35" customFormat="1" ht="12.75" customHeight="1" x14ac:dyDescent="0.25">
      <c r="A60" s="102" t="s">
        <v>107</v>
      </c>
      <c r="B60" s="66">
        <v>120</v>
      </c>
      <c r="C60" s="60">
        <f t="shared" si="1"/>
        <v>120</v>
      </c>
      <c r="D60" s="61">
        <f t="shared" si="2"/>
        <v>1.3888888888888888E-2</v>
      </c>
      <c r="E60" s="62">
        <v>0.6</v>
      </c>
      <c r="F60" s="105">
        <v>17936.895282838672</v>
      </c>
      <c r="G60" s="82">
        <f t="shared" si="3"/>
        <v>495058.30980634724</v>
      </c>
      <c r="H60" s="83">
        <f t="shared" si="0"/>
        <v>24752.915490317362</v>
      </c>
    </row>
    <row r="61" spans="1:8" s="35" customFormat="1" ht="12.75" customHeight="1" x14ac:dyDescent="0.25">
      <c r="A61" s="102" t="s">
        <v>108</v>
      </c>
      <c r="B61" s="66">
        <v>120</v>
      </c>
      <c r="C61" s="60">
        <f t="shared" ref="C61:C80" si="8">B61</f>
        <v>120</v>
      </c>
      <c r="D61" s="61">
        <f t="shared" ref="D61:D80" si="9">(B61*10)/86400</f>
        <v>1.3888888888888888E-2</v>
      </c>
      <c r="E61" s="62">
        <v>0.6</v>
      </c>
      <c r="F61" s="105">
        <v>13452.671462129005</v>
      </c>
      <c r="G61" s="82">
        <f t="shared" ref="G61:G80" si="10">D61*86400/60*F61*1.2*1.15</f>
        <v>371293.73235476046</v>
      </c>
      <c r="H61" s="83">
        <f t="shared" ref="H61:H80" si="11">G61/(D61*86400/60)</f>
        <v>18564.686617738022</v>
      </c>
    </row>
    <row r="62" spans="1:8" s="35" customFormat="1" ht="12.75" customHeight="1" x14ac:dyDescent="0.25">
      <c r="A62" s="102" t="s">
        <v>109</v>
      </c>
      <c r="B62" s="66">
        <v>120</v>
      </c>
      <c r="C62" s="60">
        <f t="shared" si="8"/>
        <v>120</v>
      </c>
      <c r="D62" s="61">
        <f t="shared" si="9"/>
        <v>1.3888888888888888E-2</v>
      </c>
      <c r="E62" s="62">
        <v>0.6</v>
      </c>
      <c r="F62" s="105">
        <v>5381.0685848516014</v>
      </c>
      <c r="G62" s="82">
        <f t="shared" si="10"/>
        <v>148517.49294190417</v>
      </c>
      <c r="H62" s="83">
        <f t="shared" si="11"/>
        <v>7425.8746470952083</v>
      </c>
    </row>
    <row r="63" spans="1:8" s="35" customFormat="1" ht="12.75" customHeight="1" x14ac:dyDescent="0.25">
      <c r="A63" s="102" t="s">
        <v>110</v>
      </c>
      <c r="B63" s="66">
        <v>120</v>
      </c>
      <c r="C63" s="60">
        <f t="shared" si="8"/>
        <v>120</v>
      </c>
      <c r="D63" s="61">
        <f t="shared" si="9"/>
        <v>1.3888888888888888E-2</v>
      </c>
      <c r="E63" s="62">
        <v>0.6</v>
      </c>
      <c r="F63" s="105">
        <v>6277.9133489935348</v>
      </c>
      <c r="G63" s="82">
        <f t="shared" si="10"/>
        <v>173270.40843222153</v>
      </c>
      <c r="H63" s="83">
        <f t="shared" si="11"/>
        <v>8663.520421611076</v>
      </c>
    </row>
    <row r="64" spans="1:8" s="35" customFormat="1" ht="12.75" customHeight="1" x14ac:dyDescent="0.25">
      <c r="A64" s="102" t="s">
        <v>144</v>
      </c>
      <c r="B64" s="66">
        <v>120</v>
      </c>
      <c r="C64" s="60">
        <f t="shared" si="8"/>
        <v>120</v>
      </c>
      <c r="D64" s="61">
        <f t="shared" si="9"/>
        <v>1.3888888888888888E-2</v>
      </c>
      <c r="E64" s="62">
        <v>0.6</v>
      </c>
      <c r="F64" s="105">
        <v>8968.4476414193359</v>
      </c>
      <c r="G64" s="82">
        <f t="shared" si="10"/>
        <v>247529.15490317362</v>
      </c>
      <c r="H64" s="83">
        <f t="shared" si="11"/>
        <v>12376.457745158681</v>
      </c>
    </row>
    <row r="65" spans="1:8" s="35" customFormat="1" ht="12.75" customHeight="1" x14ac:dyDescent="0.25">
      <c r="A65" s="102" t="s">
        <v>145</v>
      </c>
      <c r="B65" s="66">
        <v>120</v>
      </c>
      <c r="C65" s="60">
        <f t="shared" si="8"/>
        <v>120</v>
      </c>
      <c r="D65" s="61">
        <f t="shared" si="9"/>
        <v>1.3888888888888888E-2</v>
      </c>
      <c r="E65" s="62">
        <v>0.6</v>
      </c>
      <c r="F65" s="105">
        <v>2690.5342924258007</v>
      </c>
      <c r="G65" s="82">
        <f t="shared" si="10"/>
        <v>74258.746470952086</v>
      </c>
      <c r="H65" s="83">
        <f t="shared" si="11"/>
        <v>3712.9373235476041</v>
      </c>
    </row>
    <row r="66" spans="1:8" s="35" customFormat="1" ht="12.75" customHeight="1" x14ac:dyDescent="0.25">
      <c r="A66" s="102" t="s">
        <v>111</v>
      </c>
      <c r="B66" s="66">
        <v>120</v>
      </c>
      <c r="C66" s="60">
        <f t="shared" si="8"/>
        <v>120</v>
      </c>
      <c r="D66" s="61">
        <f t="shared" si="9"/>
        <v>1.3888888888888888E-2</v>
      </c>
      <c r="E66" s="62">
        <v>0.6</v>
      </c>
      <c r="F66" s="105">
        <v>10762.137169703203</v>
      </c>
      <c r="G66" s="82">
        <f t="shared" si="10"/>
        <v>297034.98588380835</v>
      </c>
      <c r="H66" s="83">
        <f t="shared" si="11"/>
        <v>14851.749294190417</v>
      </c>
    </row>
    <row r="67" spans="1:8" s="35" customFormat="1" ht="12.75" customHeight="1" x14ac:dyDescent="0.25">
      <c r="A67" s="102" t="s">
        <v>133</v>
      </c>
      <c r="B67" s="66">
        <v>120</v>
      </c>
      <c r="C67" s="60">
        <f t="shared" si="8"/>
        <v>120</v>
      </c>
      <c r="D67" s="61">
        <f t="shared" si="9"/>
        <v>1.3888888888888888E-2</v>
      </c>
      <c r="E67" s="62">
        <v>0.6</v>
      </c>
      <c r="F67" s="105">
        <v>4484.223820709668</v>
      </c>
      <c r="G67" s="82">
        <f t="shared" si="10"/>
        <v>123764.57745158681</v>
      </c>
      <c r="H67" s="83">
        <f t="shared" si="11"/>
        <v>6188.2288725793405</v>
      </c>
    </row>
    <row r="68" spans="1:8" s="35" customFormat="1" ht="12.75" customHeight="1" x14ac:dyDescent="0.25">
      <c r="A68" s="102" t="s">
        <v>134</v>
      </c>
      <c r="B68" s="66">
        <v>120</v>
      </c>
      <c r="C68" s="60">
        <f t="shared" si="8"/>
        <v>120</v>
      </c>
      <c r="D68" s="61">
        <f t="shared" si="9"/>
        <v>1.3888888888888888E-2</v>
      </c>
      <c r="E68" s="62">
        <v>0.6</v>
      </c>
      <c r="F68" s="105">
        <v>1345.2671462129003</v>
      </c>
      <c r="G68" s="82">
        <f t="shared" si="10"/>
        <v>37129.373235476043</v>
      </c>
      <c r="H68" s="83">
        <f t="shared" si="11"/>
        <v>1856.4686617738021</v>
      </c>
    </row>
    <row r="69" spans="1:8" s="35" customFormat="1" ht="12.75" customHeight="1" x14ac:dyDescent="0.25">
      <c r="A69" s="102" t="s">
        <v>135</v>
      </c>
      <c r="B69" s="66">
        <v>120</v>
      </c>
      <c r="C69" s="60">
        <f t="shared" si="8"/>
        <v>120</v>
      </c>
      <c r="D69" s="61">
        <f t="shared" si="9"/>
        <v>1.3888888888888888E-2</v>
      </c>
      <c r="E69" s="62">
        <v>0.6</v>
      </c>
      <c r="F69" s="105">
        <v>1165.0974391308155</v>
      </c>
      <c r="G69" s="82">
        <f t="shared" si="10"/>
        <v>32156.689320010504</v>
      </c>
      <c r="H69" s="83">
        <f t="shared" si="11"/>
        <v>1607.8344660005253</v>
      </c>
    </row>
    <row r="70" spans="1:8" s="35" customFormat="1" ht="12.75" customHeight="1" x14ac:dyDescent="0.25">
      <c r="A70" s="102" t="s">
        <v>136</v>
      </c>
      <c r="B70" s="66">
        <v>120</v>
      </c>
      <c r="C70" s="60">
        <f t="shared" si="8"/>
        <v>120</v>
      </c>
      <c r="D70" s="61">
        <f t="shared" si="9"/>
        <v>1.3888888888888888E-2</v>
      </c>
      <c r="E70" s="62">
        <v>0.6</v>
      </c>
      <c r="F70" s="105">
        <v>1345.2671462129003</v>
      </c>
      <c r="G70" s="82">
        <f t="shared" si="10"/>
        <v>37129.373235476043</v>
      </c>
      <c r="H70" s="83">
        <f t="shared" si="11"/>
        <v>1856.4686617738021</v>
      </c>
    </row>
    <row r="71" spans="1:8" s="35" customFormat="1" ht="12.75" customHeight="1" x14ac:dyDescent="0.25">
      <c r="A71" s="102" t="s">
        <v>137</v>
      </c>
      <c r="B71" s="66">
        <v>120</v>
      </c>
      <c r="C71" s="60">
        <f t="shared" si="8"/>
        <v>120</v>
      </c>
      <c r="D71" s="61">
        <f t="shared" si="9"/>
        <v>1.3888888888888888E-2</v>
      </c>
      <c r="E71" s="62">
        <v>0.6</v>
      </c>
      <c r="F71" s="105">
        <v>1345.2671462129003</v>
      </c>
      <c r="G71" s="82">
        <f t="shared" si="10"/>
        <v>37129.373235476043</v>
      </c>
      <c r="H71" s="83">
        <f t="shared" si="11"/>
        <v>1856.4686617738021</v>
      </c>
    </row>
    <row r="72" spans="1:8" s="35" customFormat="1" ht="12.75" customHeight="1" x14ac:dyDescent="0.25">
      <c r="A72" s="102" t="s">
        <v>112</v>
      </c>
      <c r="B72" s="66">
        <v>120</v>
      </c>
      <c r="C72" s="60">
        <f t="shared" si="8"/>
        <v>120</v>
      </c>
      <c r="D72" s="61">
        <f t="shared" si="9"/>
        <v>1.3888888888888888E-2</v>
      </c>
      <c r="E72" s="62">
        <v>0.6</v>
      </c>
      <c r="F72" s="105">
        <v>1793.6895282838675</v>
      </c>
      <c r="G72" s="82">
        <f t="shared" si="10"/>
        <v>49505.830980634739</v>
      </c>
      <c r="H72" s="83">
        <f t="shared" si="11"/>
        <v>2475.2915490317368</v>
      </c>
    </row>
    <row r="73" spans="1:8" s="35" customFormat="1" ht="12.75" customHeight="1" x14ac:dyDescent="0.25">
      <c r="A73" s="102" t="s">
        <v>113</v>
      </c>
      <c r="B73" s="66">
        <v>120</v>
      </c>
      <c r="C73" s="60">
        <f t="shared" si="8"/>
        <v>120</v>
      </c>
      <c r="D73" s="61">
        <f t="shared" si="9"/>
        <v>1.3888888888888888E-2</v>
      </c>
      <c r="E73" s="62">
        <v>0.6</v>
      </c>
      <c r="F73" s="105">
        <v>1793.6895282838675</v>
      </c>
      <c r="G73" s="82">
        <f t="shared" si="10"/>
        <v>49505.830980634739</v>
      </c>
      <c r="H73" s="83">
        <f t="shared" si="11"/>
        <v>2475.2915490317368</v>
      </c>
    </row>
    <row r="74" spans="1:8" s="35" customFormat="1" ht="12.75" customHeight="1" x14ac:dyDescent="0.25">
      <c r="A74" s="102" t="s">
        <v>114</v>
      </c>
      <c r="B74" s="66">
        <v>120</v>
      </c>
      <c r="C74" s="60">
        <f t="shared" si="8"/>
        <v>120</v>
      </c>
      <c r="D74" s="61">
        <f t="shared" si="9"/>
        <v>1.3888888888888888E-2</v>
      </c>
      <c r="E74" s="62">
        <v>0.6</v>
      </c>
      <c r="F74" s="105">
        <v>4484.223820709668</v>
      </c>
      <c r="G74" s="82">
        <f t="shared" si="10"/>
        <v>123764.57745158681</v>
      </c>
      <c r="H74" s="83">
        <f t="shared" si="11"/>
        <v>6188.2288725793405</v>
      </c>
    </row>
    <row r="75" spans="1:8" s="35" customFormat="1" ht="12.75" customHeight="1" x14ac:dyDescent="0.25">
      <c r="A75" s="102" t="s">
        <v>115</v>
      </c>
      <c r="B75" s="66">
        <v>120</v>
      </c>
      <c r="C75" s="60">
        <f t="shared" si="8"/>
        <v>120</v>
      </c>
      <c r="D75" s="61">
        <f t="shared" si="9"/>
        <v>1.3888888888888888E-2</v>
      </c>
      <c r="E75" s="62">
        <v>0.6</v>
      </c>
      <c r="F75" s="105">
        <v>7174.75811313547</v>
      </c>
      <c r="G75" s="82">
        <f t="shared" si="10"/>
        <v>198023.32392253896</v>
      </c>
      <c r="H75" s="83">
        <f t="shared" si="11"/>
        <v>9901.1661961269474</v>
      </c>
    </row>
    <row r="76" spans="1:8" s="35" customFormat="1" ht="12.75" customHeight="1" x14ac:dyDescent="0.25">
      <c r="A76" s="102" t="s">
        <v>116</v>
      </c>
      <c r="B76" s="66">
        <v>120</v>
      </c>
      <c r="C76" s="60">
        <f t="shared" si="8"/>
        <v>120</v>
      </c>
      <c r="D76" s="61">
        <f t="shared" si="9"/>
        <v>1.3888888888888888E-2</v>
      </c>
      <c r="E76" s="62">
        <v>0.6</v>
      </c>
      <c r="F76" s="105">
        <v>2242.111910354834</v>
      </c>
      <c r="G76" s="82">
        <f t="shared" si="10"/>
        <v>61882.288725793405</v>
      </c>
      <c r="H76" s="83">
        <f t="shared" si="11"/>
        <v>3094.1144362896703</v>
      </c>
    </row>
    <row r="77" spans="1:8" s="35" customFormat="1" ht="12.75" customHeight="1" x14ac:dyDescent="0.25">
      <c r="A77" s="102" t="s">
        <v>117</v>
      </c>
      <c r="B77" s="66">
        <v>120</v>
      </c>
      <c r="C77" s="60">
        <f t="shared" si="8"/>
        <v>120</v>
      </c>
      <c r="D77" s="61">
        <f t="shared" si="9"/>
        <v>1.3888888888888888E-2</v>
      </c>
      <c r="E77" s="62">
        <v>0.6</v>
      </c>
      <c r="F77" s="105">
        <v>5381.0685848516014</v>
      </c>
      <c r="G77" s="82">
        <f t="shared" si="10"/>
        <v>148517.49294190417</v>
      </c>
      <c r="H77" s="83">
        <f t="shared" si="11"/>
        <v>7425.8746470952083</v>
      </c>
    </row>
    <row r="78" spans="1:8" s="35" customFormat="1" ht="12.75" customHeight="1" x14ac:dyDescent="0.25">
      <c r="A78" s="102" t="s">
        <v>118</v>
      </c>
      <c r="B78" s="66">
        <v>120</v>
      </c>
      <c r="C78" s="60">
        <f t="shared" si="8"/>
        <v>120</v>
      </c>
      <c r="D78" s="61">
        <f t="shared" si="9"/>
        <v>1.3888888888888888E-2</v>
      </c>
      <c r="E78" s="62">
        <v>0.6</v>
      </c>
      <c r="F78" s="105">
        <v>2602.4513245190033</v>
      </c>
      <c r="G78" s="82">
        <f t="shared" si="10"/>
        <v>71827.656556724483</v>
      </c>
      <c r="H78" s="83">
        <f t="shared" si="11"/>
        <v>3591.3828278362244</v>
      </c>
    </row>
    <row r="79" spans="1:8" s="35" customFormat="1" ht="12.75" customHeight="1" x14ac:dyDescent="0.25">
      <c r="A79" s="102" t="s">
        <v>119</v>
      </c>
      <c r="B79" s="66">
        <v>120</v>
      </c>
      <c r="C79" s="60">
        <f t="shared" si="8"/>
        <v>120</v>
      </c>
      <c r="D79" s="61">
        <f t="shared" si="9"/>
        <v>1.3888888888888888E-2</v>
      </c>
      <c r="E79" s="62">
        <v>0.6</v>
      </c>
      <c r="F79" s="105">
        <v>29599.880987952307</v>
      </c>
      <c r="G79" s="82">
        <f t="shared" si="10"/>
        <v>816956.71526748349</v>
      </c>
      <c r="H79" s="83">
        <f t="shared" si="11"/>
        <v>40847.835763374176</v>
      </c>
    </row>
    <row r="80" spans="1:8" s="35" customFormat="1" ht="12.75" customHeight="1" x14ac:dyDescent="0.25">
      <c r="A80" s="102" t="s">
        <v>120</v>
      </c>
      <c r="B80" s="66">
        <v>120</v>
      </c>
      <c r="C80" s="60">
        <f t="shared" si="8"/>
        <v>120</v>
      </c>
      <c r="D80" s="61">
        <f t="shared" si="9"/>
        <v>1.3888888888888888E-2</v>
      </c>
      <c r="E80" s="62">
        <v>0.6</v>
      </c>
      <c r="F80" s="105">
        <v>13452.671462129005</v>
      </c>
      <c r="G80" s="82">
        <f t="shared" si="10"/>
        <v>371293.73235476046</v>
      </c>
      <c r="H80" s="83">
        <f t="shared" si="11"/>
        <v>18564.686617738022</v>
      </c>
    </row>
    <row r="81" spans="1:8" s="35" customFormat="1" ht="12.75" customHeight="1" x14ac:dyDescent="0.25">
      <c r="A81" s="102" t="s">
        <v>121</v>
      </c>
      <c r="B81" s="66">
        <v>120</v>
      </c>
      <c r="C81" s="60">
        <f t="shared" si="1"/>
        <v>120</v>
      </c>
      <c r="D81" s="61">
        <f t="shared" si="2"/>
        <v>1.3888888888888888E-2</v>
      </c>
      <c r="E81" s="62">
        <v>0.6</v>
      </c>
      <c r="F81" s="105">
        <v>53814.689619784498</v>
      </c>
      <c r="G81" s="82">
        <f t="shared" si="3"/>
        <v>1485285.433506052</v>
      </c>
      <c r="H81" s="83">
        <f t="shared" si="0"/>
        <v>74264.271675302603</v>
      </c>
    </row>
    <row r="82" spans="1:8" s="35" customFormat="1" ht="12.75" customHeight="1" x14ac:dyDescent="0.25">
      <c r="A82" s="102" t="s">
        <v>122</v>
      </c>
      <c r="B82" s="66">
        <v>120</v>
      </c>
      <c r="C82" s="60">
        <f t="shared" si="1"/>
        <v>120</v>
      </c>
      <c r="D82" s="61">
        <f t="shared" si="2"/>
        <v>1.3888888888888888E-2</v>
      </c>
      <c r="E82" s="62">
        <v>0.6</v>
      </c>
      <c r="F82" s="105">
        <v>22425.122874816829</v>
      </c>
      <c r="G82" s="82">
        <f t="shared" si="3"/>
        <v>618933.39134494436</v>
      </c>
      <c r="H82" s="83">
        <f t="shared" si="0"/>
        <v>30946.66956724722</v>
      </c>
    </row>
    <row r="83" spans="1:8" s="35" customFormat="1" ht="12.75" customHeight="1" x14ac:dyDescent="0.25">
      <c r="A83" s="102" t="s">
        <v>123</v>
      </c>
      <c r="B83" s="66">
        <v>120</v>
      </c>
      <c r="C83" s="60">
        <f t="shared" si="1"/>
        <v>120</v>
      </c>
      <c r="D83" s="61">
        <f t="shared" si="2"/>
        <v>1.3888888888888888E-2</v>
      </c>
      <c r="E83" s="62">
        <v>0.6</v>
      </c>
      <c r="F83" s="105">
        <v>15246.360990412872</v>
      </c>
      <c r="G83" s="82">
        <f t="shared" si="3"/>
        <v>420799.56333539519</v>
      </c>
      <c r="H83" s="83">
        <f t="shared" si="0"/>
        <v>21039.978166769761</v>
      </c>
    </row>
    <row r="84" spans="1:8" s="35" customFormat="1" ht="12.75" customHeight="1" x14ac:dyDescent="0.25">
      <c r="A84" s="102" t="s">
        <v>124</v>
      </c>
      <c r="B84" s="66">
        <v>120</v>
      </c>
      <c r="C84" s="60">
        <f t="shared" si="1"/>
        <v>120</v>
      </c>
      <c r="D84" s="61">
        <f t="shared" si="2"/>
        <v>1.3888888888888888E-2</v>
      </c>
      <c r="E84" s="62">
        <v>0.6</v>
      </c>
      <c r="F84" s="105">
        <v>3138.9566744967674</v>
      </c>
      <c r="G84" s="82">
        <f t="shared" si="3"/>
        <v>86635.204216110767</v>
      </c>
      <c r="H84" s="83">
        <f t="shared" si="0"/>
        <v>4331.760210805538</v>
      </c>
    </row>
    <row r="85" spans="1:8" s="35" customFormat="1" ht="12.75" customHeight="1" x14ac:dyDescent="0.25">
      <c r="A85" s="102" t="s">
        <v>125</v>
      </c>
      <c r="B85" s="66">
        <v>120</v>
      </c>
      <c r="C85" s="60">
        <f t="shared" si="1"/>
        <v>120</v>
      </c>
      <c r="D85" s="61">
        <f t="shared" si="2"/>
        <v>1.3888888888888888E-2</v>
      </c>
      <c r="E85" s="62">
        <v>0.6</v>
      </c>
      <c r="F85" s="105">
        <v>14349.51622627094</v>
      </c>
      <c r="G85" s="82">
        <f t="shared" si="3"/>
        <v>396046.64784507791</v>
      </c>
      <c r="H85" s="83">
        <f t="shared" si="0"/>
        <v>19802.332392253895</v>
      </c>
    </row>
    <row r="86" spans="1:8" s="35" customFormat="1" ht="12.75" customHeight="1" x14ac:dyDescent="0.25">
      <c r="A86" s="102" t="s">
        <v>138</v>
      </c>
      <c r="B86" s="66">
        <v>120</v>
      </c>
      <c r="C86" s="60">
        <f t="shared" si="1"/>
        <v>120</v>
      </c>
      <c r="D86" s="61">
        <f t="shared" si="2"/>
        <v>1.3888888888888888E-2</v>
      </c>
      <c r="E86" s="62">
        <v>0.6</v>
      </c>
      <c r="F86" s="105">
        <v>5509.1892654433059</v>
      </c>
      <c r="G86" s="82">
        <f t="shared" si="3"/>
        <v>152053.62372623521</v>
      </c>
      <c r="H86" s="83">
        <f t="shared" si="0"/>
        <v>7602.68118631176</v>
      </c>
    </row>
    <row r="87" spans="1:8" s="35" customFormat="1" ht="12.75" customHeight="1" x14ac:dyDescent="0.25">
      <c r="A87" s="102" t="s">
        <v>178</v>
      </c>
      <c r="B87" s="66">
        <v>120</v>
      </c>
      <c r="C87" s="60">
        <f t="shared" si="1"/>
        <v>120</v>
      </c>
      <c r="D87" s="61">
        <f t="shared" si="2"/>
        <v>1.3888888888888888E-2</v>
      </c>
      <c r="E87" s="62">
        <v>0.6</v>
      </c>
      <c r="F87" s="105">
        <v>2694.5380636942914</v>
      </c>
      <c r="G87" s="82">
        <f t="shared" si="3"/>
        <v>74369.250557962427</v>
      </c>
      <c r="H87" s="83">
        <f t="shared" si="0"/>
        <v>3718.4625278981212</v>
      </c>
    </row>
    <row r="88" spans="1:8" s="35" customFormat="1" ht="12.75" customHeight="1" x14ac:dyDescent="0.25">
      <c r="A88" s="102" t="s">
        <v>179</v>
      </c>
      <c r="B88" s="66">
        <v>120</v>
      </c>
      <c r="C88" s="60">
        <f t="shared" si="1"/>
        <v>120</v>
      </c>
      <c r="D88" s="61">
        <f t="shared" si="2"/>
        <v>1.3888888888888888E-2</v>
      </c>
      <c r="E88" s="62">
        <v>0.6</v>
      </c>
      <c r="F88" s="105">
        <v>2117.9950010316197</v>
      </c>
      <c r="G88" s="82">
        <f t="shared" si="3"/>
        <v>58456.662028472703</v>
      </c>
      <c r="H88" s="83">
        <f t="shared" si="0"/>
        <v>2922.8331014236351</v>
      </c>
    </row>
    <row r="89" spans="1:8" s="35" customFormat="1" ht="12.75" customHeight="1" x14ac:dyDescent="0.25">
      <c r="A89" s="102" t="s">
        <v>191</v>
      </c>
      <c r="B89" s="66">
        <v>120</v>
      </c>
      <c r="C89" s="60">
        <f t="shared" si="1"/>
        <v>120</v>
      </c>
      <c r="D89" s="61">
        <f t="shared" si="2"/>
        <v>1.3888888888888888E-2</v>
      </c>
      <c r="E89" s="62">
        <v>0.6</v>
      </c>
      <c r="F89" s="105">
        <v>13829.025961367137</v>
      </c>
      <c r="G89" s="82">
        <f t="shared" si="3"/>
        <v>381681.11653373297</v>
      </c>
      <c r="H89" s="83">
        <f t="shared" si="0"/>
        <v>19084.05582668665</v>
      </c>
    </row>
    <row r="90" spans="1:8" s="35" customFormat="1" ht="12.75" customHeight="1" x14ac:dyDescent="0.25">
      <c r="A90" s="102" t="s">
        <v>192</v>
      </c>
      <c r="B90" s="66">
        <v>120</v>
      </c>
      <c r="C90" s="60">
        <f t="shared" si="1"/>
        <v>120</v>
      </c>
      <c r="D90" s="61">
        <f t="shared" si="2"/>
        <v>1.3888888888888888E-2</v>
      </c>
      <c r="E90" s="62">
        <v>0.6</v>
      </c>
      <c r="F90" s="105">
        <v>14413.57656656679</v>
      </c>
      <c r="G90" s="82">
        <f t="shared" si="3"/>
        <v>397814.71323724336</v>
      </c>
      <c r="H90" s="83">
        <f t="shared" si="0"/>
        <v>19890.735661862167</v>
      </c>
    </row>
    <row r="91" spans="1:8" s="35" customFormat="1" ht="12.75" customHeight="1" x14ac:dyDescent="0.25">
      <c r="A91" s="102" t="s">
        <v>193</v>
      </c>
      <c r="B91" s="66">
        <v>120</v>
      </c>
      <c r="C91" s="60">
        <f t="shared" si="1"/>
        <v>120</v>
      </c>
      <c r="D91" s="61">
        <f t="shared" si="2"/>
        <v>1.3888888888888888E-2</v>
      </c>
      <c r="E91" s="62">
        <v>0.6</v>
      </c>
      <c r="F91" s="105">
        <v>6838.4413265822423</v>
      </c>
      <c r="G91" s="82">
        <f t="shared" si="3"/>
        <v>188740.98061366988</v>
      </c>
      <c r="H91" s="83">
        <f t="shared" si="0"/>
        <v>9437.0490306834945</v>
      </c>
    </row>
    <row r="92" spans="1:8" s="35" customFormat="1" ht="12.75" customHeight="1" x14ac:dyDescent="0.25">
      <c r="A92" s="102" t="s">
        <v>194</v>
      </c>
      <c r="B92" s="66">
        <v>120</v>
      </c>
      <c r="C92" s="60">
        <f t="shared" si="1"/>
        <v>120</v>
      </c>
      <c r="D92" s="61">
        <f t="shared" si="2"/>
        <v>1.3888888888888888E-2</v>
      </c>
      <c r="E92" s="62">
        <v>0.6</v>
      </c>
      <c r="F92" s="105">
        <v>3551.3451151513177</v>
      </c>
      <c r="G92" s="82">
        <f t="shared" si="3"/>
        <v>98017.125178176357</v>
      </c>
      <c r="H92" s="83">
        <f t="shared" si="0"/>
        <v>4900.8562589088178</v>
      </c>
    </row>
    <row r="93" spans="1:8" s="35" customFormat="1" ht="12.75" customHeight="1" x14ac:dyDescent="0.25">
      <c r="A93" s="102" t="s">
        <v>195</v>
      </c>
      <c r="B93" s="66">
        <v>120</v>
      </c>
      <c r="C93" s="60">
        <f t="shared" si="1"/>
        <v>120</v>
      </c>
      <c r="D93" s="61">
        <f t="shared" si="2"/>
        <v>1.3888888888888888E-2</v>
      </c>
      <c r="E93" s="62">
        <v>0.6</v>
      </c>
      <c r="F93" s="105">
        <v>6249.8869501140998</v>
      </c>
      <c r="G93" s="82">
        <f t="shared" si="3"/>
        <v>172496.87982314915</v>
      </c>
      <c r="H93" s="83">
        <f t="shared" si="0"/>
        <v>8624.8439911574569</v>
      </c>
    </row>
    <row r="94" spans="1:8" s="35" customFormat="1" ht="12.75" customHeight="1" x14ac:dyDescent="0.25">
      <c r="A94" s="102" t="s">
        <v>196</v>
      </c>
      <c r="B94" s="66">
        <v>120</v>
      </c>
      <c r="C94" s="60">
        <f t="shared" si="1"/>
        <v>120</v>
      </c>
      <c r="D94" s="61">
        <f t="shared" si="2"/>
        <v>1.3888888888888888E-2</v>
      </c>
      <c r="E94" s="62">
        <v>0.6</v>
      </c>
      <c r="F94" s="105">
        <v>2446.3042450478638</v>
      </c>
      <c r="G94" s="82">
        <f t="shared" si="3"/>
        <v>67517.997163321037</v>
      </c>
      <c r="H94" s="83">
        <f t="shared" si="0"/>
        <v>3375.8998581660517</v>
      </c>
    </row>
    <row r="95" spans="1:8" s="35" customFormat="1" ht="12.75" customHeight="1" x14ac:dyDescent="0.25">
      <c r="A95" s="102" t="s">
        <v>197</v>
      </c>
      <c r="B95" s="66">
        <v>120</v>
      </c>
      <c r="C95" s="60">
        <f t="shared" si="1"/>
        <v>120</v>
      </c>
      <c r="D95" s="61">
        <f t="shared" si="2"/>
        <v>1.3888888888888888E-2</v>
      </c>
      <c r="E95" s="62">
        <v>0.6</v>
      </c>
      <c r="F95" s="105">
        <v>4256.0088584056939</v>
      </c>
      <c r="G95" s="82">
        <f t="shared" si="3"/>
        <v>117465.84449199714</v>
      </c>
      <c r="H95" s="83">
        <f t="shared" si="0"/>
        <v>5873.292224599857</v>
      </c>
    </row>
    <row r="96" spans="1:8" s="35" customFormat="1" ht="12.75" customHeight="1" x14ac:dyDescent="0.25">
      <c r="A96" s="102" t="s">
        <v>198</v>
      </c>
      <c r="B96" s="66">
        <v>120</v>
      </c>
      <c r="C96" s="60">
        <f t="shared" ref="C96:C100" si="12">B96</f>
        <v>120</v>
      </c>
      <c r="D96" s="61">
        <f t="shared" ref="D96:D100" si="13">(B96*10)/86400</f>
        <v>1.3888888888888888E-2</v>
      </c>
      <c r="E96" s="62">
        <v>0.6</v>
      </c>
      <c r="F96" s="105">
        <v>2166.0402562535091</v>
      </c>
      <c r="G96" s="82">
        <f t="shared" si="3"/>
        <v>59782.711072596845</v>
      </c>
      <c r="H96" s="83">
        <f t="shared" si="0"/>
        <v>2989.1355536298424</v>
      </c>
    </row>
    <row r="97" spans="1:17" s="35" customFormat="1" ht="12.75" customHeight="1" x14ac:dyDescent="0.25">
      <c r="A97" s="102" t="s">
        <v>199</v>
      </c>
      <c r="B97" s="66">
        <v>120</v>
      </c>
      <c r="C97" s="60">
        <f t="shared" si="12"/>
        <v>120</v>
      </c>
      <c r="D97" s="61">
        <f t="shared" si="13"/>
        <v>1.3888888888888888E-2</v>
      </c>
      <c r="E97" s="62">
        <v>0.6</v>
      </c>
      <c r="F97" s="105">
        <v>6394.0227157797672</v>
      </c>
      <c r="G97" s="82">
        <f t="shared" si="3"/>
        <v>176475.02695552155</v>
      </c>
      <c r="H97" s="83">
        <f t="shared" ref="H97:H100" si="14">G97/(D97*86400/60)</f>
        <v>8823.7513477760767</v>
      </c>
    </row>
    <row r="98" spans="1:17" s="35" customFormat="1" ht="12.75" customHeight="1" x14ac:dyDescent="0.25">
      <c r="A98" s="102" t="s">
        <v>200</v>
      </c>
      <c r="B98" s="66">
        <v>120</v>
      </c>
      <c r="C98" s="60">
        <f t="shared" si="12"/>
        <v>120</v>
      </c>
      <c r="D98" s="61">
        <f t="shared" si="13"/>
        <v>1.3888888888888888E-2</v>
      </c>
      <c r="E98" s="62">
        <v>0.6</v>
      </c>
      <c r="F98" s="105">
        <v>4280.0314860166382</v>
      </c>
      <c r="G98" s="82">
        <f t="shared" ref="G98:G100" si="15">D98*86400/60*F98*1.2*1.15</f>
        <v>118128.86901405921</v>
      </c>
      <c r="H98" s="83">
        <f t="shared" si="14"/>
        <v>5906.44345070296</v>
      </c>
    </row>
    <row r="99" spans="1:17" s="35" customFormat="1" ht="12.75" customHeight="1" x14ac:dyDescent="0.25">
      <c r="A99" s="102" t="s">
        <v>201</v>
      </c>
      <c r="B99" s="66">
        <v>120</v>
      </c>
      <c r="C99" s="60">
        <f t="shared" si="12"/>
        <v>120</v>
      </c>
      <c r="D99" s="61">
        <f t="shared" si="13"/>
        <v>1.3888888888888888E-2</v>
      </c>
      <c r="E99" s="62">
        <v>0.6</v>
      </c>
      <c r="F99" s="105">
        <v>4524.2615333945751</v>
      </c>
      <c r="G99" s="82">
        <f t="shared" si="15"/>
        <v>124869.61832169027</v>
      </c>
      <c r="H99" s="83">
        <f t="shared" si="14"/>
        <v>6243.4809160845134</v>
      </c>
    </row>
    <row r="100" spans="1:17" s="35" customFormat="1" ht="12.75" customHeight="1" x14ac:dyDescent="0.25">
      <c r="A100" s="102" t="s">
        <v>202</v>
      </c>
      <c r="B100" s="66">
        <v>120</v>
      </c>
      <c r="C100" s="60">
        <f t="shared" si="12"/>
        <v>120</v>
      </c>
      <c r="D100" s="61">
        <f t="shared" si="13"/>
        <v>1.3888888888888888E-2</v>
      </c>
      <c r="E100" s="62">
        <v>0.6</v>
      </c>
      <c r="F100" s="105">
        <v>6105.7511844484306</v>
      </c>
      <c r="G100" s="82">
        <f t="shared" si="15"/>
        <v>168518.7326907767</v>
      </c>
      <c r="H100" s="83">
        <f t="shared" si="14"/>
        <v>8425.9366345388353</v>
      </c>
    </row>
    <row r="101" spans="1:17" s="35" customFormat="1" ht="12.75" customHeight="1" x14ac:dyDescent="0.25">
      <c r="A101" s="102" t="s">
        <v>203</v>
      </c>
      <c r="B101" s="66">
        <v>120</v>
      </c>
      <c r="C101" s="60">
        <f t="shared" ref="C101:C103" si="16">B101</f>
        <v>120</v>
      </c>
      <c r="D101" s="61">
        <f t="shared" ref="D101:D103" si="17">(B101*10)/86400</f>
        <v>1.3888888888888888E-2</v>
      </c>
      <c r="E101" s="62">
        <v>0.6</v>
      </c>
      <c r="F101" s="105">
        <v>2378.2401334835199</v>
      </c>
      <c r="G101" s="82">
        <f t="shared" ref="G101:G103" si="18">D101*86400/60*F101*1.2*1.15</f>
        <v>65639.427684145136</v>
      </c>
      <c r="H101" s="83">
        <f t="shared" ref="H101:H103" si="19">G101/(D101*86400/60)</f>
        <v>3281.971384207257</v>
      </c>
    </row>
    <row r="102" spans="1:17" s="35" customFormat="1" ht="12.75" customHeight="1" x14ac:dyDescent="0.25">
      <c r="A102" s="102" t="s">
        <v>204</v>
      </c>
      <c r="B102" s="66">
        <v>120</v>
      </c>
      <c r="C102" s="60">
        <f t="shared" ref="C102" si="20">B102</f>
        <v>120</v>
      </c>
      <c r="D102" s="61">
        <f t="shared" ref="D102" si="21">(B102*10)/86400</f>
        <v>1.3888888888888888E-2</v>
      </c>
      <c r="E102" s="62">
        <v>0.6</v>
      </c>
      <c r="F102" s="105">
        <v>2450.308016316354</v>
      </c>
      <c r="G102" s="82">
        <f t="shared" ref="G102" si="22">D102*86400/60*F102*1.2*1.15</f>
        <v>67628.501250331363</v>
      </c>
      <c r="H102" s="83">
        <f t="shared" ref="H102" si="23">G102/(D102*86400/60)</f>
        <v>3381.4250625165682</v>
      </c>
    </row>
    <row r="103" spans="1:17" s="35" customFormat="1" ht="12.75" customHeight="1" x14ac:dyDescent="0.25">
      <c r="A103" s="103" t="s">
        <v>205</v>
      </c>
      <c r="B103" s="66">
        <v>120</v>
      </c>
      <c r="C103" s="60">
        <f t="shared" si="16"/>
        <v>120</v>
      </c>
      <c r="D103" s="61">
        <f t="shared" si="17"/>
        <v>1.3888888888888888E-2</v>
      </c>
      <c r="E103" s="62">
        <v>0.6</v>
      </c>
      <c r="F103" s="105">
        <v>4644.3746714492991</v>
      </c>
      <c r="G103" s="82">
        <f t="shared" si="18"/>
        <v>128184.74093200064</v>
      </c>
      <c r="H103" s="83">
        <f t="shared" si="19"/>
        <v>6409.237046600032</v>
      </c>
    </row>
    <row r="104" spans="1:17" s="1" customFormat="1" x14ac:dyDescent="0.25">
      <c r="B104" s="2"/>
      <c r="C104" s="2"/>
      <c r="D104" s="3"/>
      <c r="F104" s="104"/>
      <c r="G104" s="4"/>
      <c r="H104" s="9"/>
    </row>
    <row r="105" spans="1:17" s="1" customFormat="1" x14ac:dyDescent="0.25">
      <c r="A105" s="72" t="s">
        <v>141</v>
      </c>
      <c r="B105" s="74"/>
      <c r="C105" s="75"/>
      <c r="D105" s="76"/>
      <c r="E105" s="77"/>
      <c r="F105" s="78"/>
      <c r="G105" s="78"/>
      <c r="H105" s="78"/>
      <c r="I105" s="52"/>
      <c r="J105" s="80"/>
      <c r="K105" s="49"/>
      <c r="L105" s="51"/>
      <c r="M105" s="51"/>
      <c r="N105" s="51"/>
      <c r="O105" s="51"/>
      <c r="P105" s="51"/>
      <c r="Q105" s="51"/>
    </row>
    <row r="106" spans="1:17" s="1" customFormat="1" x14ac:dyDescent="0.25">
      <c r="A106" s="72" t="s">
        <v>142</v>
      </c>
      <c r="B106" s="74"/>
      <c r="C106" s="75"/>
      <c r="D106" s="76"/>
      <c r="E106" s="77"/>
      <c r="F106" s="78"/>
      <c r="G106" s="78"/>
      <c r="H106" s="78"/>
      <c r="I106" s="52"/>
      <c r="J106" s="80"/>
      <c r="K106" s="49"/>
      <c r="L106" s="51"/>
      <c r="M106" s="51"/>
      <c r="N106" s="51"/>
      <c r="O106" s="51"/>
      <c r="P106" s="51"/>
      <c r="Q106" s="51"/>
    </row>
    <row r="107" spans="1:17" s="1" customFormat="1" x14ac:dyDescent="0.25">
      <c r="A107" s="73" t="s">
        <v>140</v>
      </c>
      <c r="B107" s="53"/>
      <c r="C107" s="49"/>
      <c r="D107" s="50"/>
      <c r="E107" s="51"/>
      <c r="F107" s="52"/>
      <c r="G107" s="52"/>
      <c r="H107" s="52"/>
      <c r="I107" s="52"/>
      <c r="J107" s="9"/>
      <c r="K107" s="2"/>
    </row>
    <row r="108" spans="1:17" s="1" customFormat="1" x14ac:dyDescent="0.25">
      <c r="A108" s="73" t="s">
        <v>77</v>
      </c>
      <c r="B108" s="53"/>
      <c r="C108" s="49"/>
      <c r="D108" s="50"/>
      <c r="E108" s="51"/>
      <c r="F108" s="52"/>
      <c r="G108" s="52"/>
      <c r="H108" s="52"/>
      <c r="I108" s="52"/>
      <c r="J108" s="9"/>
      <c r="K108" s="2"/>
    </row>
    <row r="109" spans="1:17" s="1" customFormat="1" x14ac:dyDescent="0.25">
      <c r="A109" s="54"/>
      <c r="B109" s="53"/>
      <c r="C109" s="49"/>
      <c r="D109" s="50"/>
      <c r="E109" s="51"/>
      <c r="F109" s="52"/>
      <c r="G109" s="52"/>
      <c r="H109" s="9"/>
    </row>
    <row r="110" spans="1:17" s="1" customFormat="1" x14ac:dyDescent="0.25">
      <c r="A110" s="63" t="s">
        <v>182</v>
      </c>
      <c r="B110" s="64"/>
      <c r="C110" s="65"/>
      <c r="D110" s="50"/>
      <c r="E110" s="51"/>
      <c r="F110" s="52"/>
      <c r="G110" s="52"/>
      <c r="H110" s="9"/>
    </row>
    <row r="111" spans="1:17" s="1" customFormat="1" x14ac:dyDescent="0.25">
      <c r="A111" s="85" t="s">
        <v>147</v>
      </c>
      <c r="B111" s="85" t="s">
        <v>148</v>
      </c>
      <c r="C111" s="85" t="s">
        <v>149</v>
      </c>
      <c r="D111" s="85" t="s">
        <v>150</v>
      </c>
      <c r="E111" s="85" t="s">
        <v>151</v>
      </c>
      <c r="F111" s="85" t="s">
        <v>152</v>
      </c>
      <c r="G111" s="85" t="s">
        <v>153</v>
      </c>
      <c r="H111" s="85" t="s">
        <v>154</v>
      </c>
    </row>
    <row r="112" spans="1:17" s="1" customFormat="1" hidden="1" x14ac:dyDescent="0.25">
      <c r="A112" s="90">
        <v>0.65</v>
      </c>
      <c r="B112" s="90">
        <v>1</v>
      </c>
      <c r="C112" s="90">
        <v>1.1000000000000001</v>
      </c>
      <c r="D112" s="90">
        <v>1.1499999999999999</v>
      </c>
      <c r="E112" s="90">
        <v>1</v>
      </c>
      <c r="F112" s="90">
        <v>1</v>
      </c>
      <c r="G112" s="90">
        <v>0.8</v>
      </c>
      <c r="H112" s="91">
        <v>0.88</v>
      </c>
    </row>
    <row r="113" spans="1:12" s="1" customFormat="1" x14ac:dyDescent="0.25">
      <c r="A113" s="86">
        <f>A112/$A$112</f>
        <v>1</v>
      </c>
      <c r="B113" s="86">
        <f>B112/$A$112</f>
        <v>1.5384615384615383</v>
      </c>
      <c r="C113" s="86">
        <f t="shared" ref="C113:H113" si="24">C112/$A$112</f>
        <v>1.6923076923076923</v>
      </c>
      <c r="D113" s="86">
        <f t="shared" si="24"/>
        <v>1.7692307692307689</v>
      </c>
      <c r="E113" s="86">
        <f t="shared" si="24"/>
        <v>1.5384615384615383</v>
      </c>
      <c r="F113" s="86">
        <f t="shared" si="24"/>
        <v>1.5384615384615383</v>
      </c>
      <c r="G113" s="86">
        <f t="shared" si="24"/>
        <v>1.2307692307692308</v>
      </c>
      <c r="H113" s="86">
        <f t="shared" si="24"/>
        <v>1.3538461538461537</v>
      </c>
    </row>
    <row r="114" spans="1:12" s="1" customFormat="1" x14ac:dyDescent="0.25">
      <c r="A114" s="85" t="s">
        <v>155</v>
      </c>
      <c r="B114" s="85" t="s">
        <v>156</v>
      </c>
      <c r="C114" s="85" t="s">
        <v>157</v>
      </c>
      <c r="D114" s="85" t="s">
        <v>158</v>
      </c>
      <c r="E114" s="86"/>
      <c r="F114" s="86"/>
      <c r="G114" s="86"/>
      <c r="H114" s="86"/>
      <c r="I114" s="84"/>
      <c r="J114" s="84"/>
      <c r="K114" s="84"/>
      <c r="L114" s="84"/>
    </row>
    <row r="115" spans="1:12" s="1" customFormat="1" hidden="1" x14ac:dyDescent="0.25">
      <c r="A115" s="92">
        <v>1.44</v>
      </c>
      <c r="B115" s="92">
        <v>1.38</v>
      </c>
      <c r="C115" s="92">
        <v>1.38</v>
      </c>
      <c r="D115" s="93">
        <v>1.1000000000000001</v>
      </c>
      <c r="E115" s="86"/>
      <c r="F115" s="86"/>
      <c r="G115" s="86"/>
      <c r="H115" s="86"/>
      <c r="I115" s="84"/>
      <c r="J115" s="84"/>
      <c r="K115" s="84"/>
      <c r="L115" s="84"/>
    </row>
    <row r="116" spans="1:12" s="1" customFormat="1" x14ac:dyDescent="0.25">
      <c r="A116" s="86">
        <f>A115/$A$112</f>
        <v>2.2153846153846151</v>
      </c>
      <c r="B116" s="86">
        <f>B115/$A$112</f>
        <v>2.1230769230769226</v>
      </c>
      <c r="C116" s="86">
        <f>C115/$A$112</f>
        <v>2.1230769230769226</v>
      </c>
      <c r="D116" s="86">
        <f>D115/$A$112</f>
        <v>1.6923076923076923</v>
      </c>
      <c r="E116" s="86"/>
      <c r="F116" s="86"/>
      <c r="G116" s="86"/>
      <c r="H116" s="86"/>
      <c r="I116" s="84"/>
      <c r="J116" s="84"/>
      <c r="K116" s="84"/>
      <c r="L116" s="84"/>
    </row>
    <row r="117" spans="1:12" s="1" customFormat="1" x14ac:dyDescent="0.25">
      <c r="A117" s="84"/>
      <c r="B117" s="84"/>
      <c r="C117" s="84"/>
      <c r="D117" s="84"/>
      <c r="E117" s="84"/>
      <c r="F117" s="84"/>
      <c r="G117" s="84"/>
      <c r="H117" s="84"/>
      <c r="I117" s="84"/>
      <c r="J117" s="84"/>
      <c r="K117" s="84"/>
      <c r="L117" s="84"/>
    </row>
    <row r="118" spans="1:12" ht="16.5" customHeight="1" x14ac:dyDescent="0.3">
      <c r="A118" t="s">
        <v>73</v>
      </c>
      <c r="F118" s="7"/>
      <c r="G118" s="8"/>
      <c r="H118" s="9"/>
    </row>
    <row r="119" spans="1:12" ht="16.5" customHeight="1" x14ac:dyDescent="0.3">
      <c r="A119" t="s">
        <v>74</v>
      </c>
      <c r="F119" s="7"/>
      <c r="G119" s="8"/>
      <c r="H119" s="9"/>
    </row>
    <row r="120" spans="1:12" ht="16.5" customHeight="1" x14ac:dyDescent="0.3">
      <c r="A120" t="s">
        <v>146</v>
      </c>
      <c r="F120" s="7"/>
      <c r="G120" s="8"/>
      <c r="H120" s="9"/>
    </row>
    <row r="121" spans="1:12" ht="16.5" customHeight="1" x14ac:dyDescent="0.3">
      <c r="A121" t="s">
        <v>166</v>
      </c>
      <c r="F121" s="7"/>
      <c r="G121" s="8"/>
      <c r="H121" s="9"/>
    </row>
    <row r="122" spans="1:12" ht="16.5" customHeight="1" x14ac:dyDescent="0.25">
      <c r="A122" t="s">
        <v>71</v>
      </c>
    </row>
    <row r="123" spans="1:12" ht="16.5" customHeight="1" x14ac:dyDescent="0.25">
      <c r="A123" s="15" t="s">
        <v>78</v>
      </c>
      <c r="B123" s="16"/>
      <c r="C123" s="16"/>
      <c r="D123" s="16"/>
      <c r="E123" s="16"/>
      <c r="F123" s="16"/>
      <c r="G123" s="16"/>
      <c r="H123" s="16"/>
      <c r="I123" s="47"/>
      <c r="J123" s="47"/>
      <c r="K123" s="47"/>
    </row>
    <row r="124" spans="1:12" x14ac:dyDescent="0.25">
      <c r="A124" s="48" t="s">
        <v>77</v>
      </c>
      <c r="B124" s="16"/>
      <c r="C124" s="16"/>
      <c r="D124" s="16"/>
      <c r="E124" s="16"/>
      <c r="F124" s="16"/>
      <c r="G124" s="16"/>
      <c r="H124" s="16"/>
    </row>
    <row r="125" spans="1:12" x14ac:dyDescent="0.25">
      <c r="A125" s="5"/>
      <c r="B125" s="5"/>
    </row>
    <row r="126" spans="1:12" x14ac:dyDescent="0.25">
      <c r="A126" s="42" t="s">
        <v>24</v>
      </c>
      <c r="B126" s="5"/>
    </row>
    <row r="127" spans="1:12" x14ac:dyDescent="0.25">
      <c r="A127" s="43" t="s">
        <v>46</v>
      </c>
    </row>
    <row r="128" spans="1:12" x14ac:dyDescent="0.25">
      <c r="A128" s="30"/>
    </row>
    <row r="129" spans="1:1" x14ac:dyDescent="0.25">
      <c r="A129" s="14" t="s">
        <v>20</v>
      </c>
    </row>
  </sheetData>
  <pageMargins left="0.7" right="0.7" top="0.75" bottom="0.75" header="0.3" footer="0.3"/>
  <pageSetup paperSize="9" scale="3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Рекл. тематические каналы НРА </vt:lpstr>
      <vt:lpstr>Тематические каналы НРА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2024-02-26T15:20:33Z</dcterms:modified>
</cp:coreProperties>
</file>